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<sst xmlns="http://schemas.openxmlformats.org/spreadsheetml/2006/main" count="1060" uniqueCount="873">
  <si>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</si>
  <si>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</si>
  <si>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</si>
  <si>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</si>
  <si>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</si>
  <si>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</si>
  <si>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</si>
  <si>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</si>
  <si>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</si>
  <si>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</si>
  <si>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</si>
  <si>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</si>
  <si>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</si>
  <si>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</si>
  <si>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</si>
  <si>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</si>
  <si>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</si>
  <si>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</si>
  <si>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</si>
  <si>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</si>
  <si>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</si>
  <si>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</si>
  <si>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</si>
  <si>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</si>
  <si>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</si>
  <si>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</si>
  <si>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</si>
  <si>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</si>
  <si>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</si>
  <si>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</si>
  <si>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</si>
  <si>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</si>
  <si>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</si>
  <si>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</si>
  <si>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</si>
  <si>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</si>
  <si>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</si>
  <si>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</si>
  <si>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</si>
  <si>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</si>
  <si>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</si>
  <si>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</si>
  <si>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</si>
  <si>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</si>
  <si>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</si>
  <si>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</si>
  <si>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</si>
  <si>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</si>
  <si>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</si>
  <si>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</si>
  <si>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</si>
  <si>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</si>
  <si>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</si>
  <si>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</si>
  <si>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</si>
  <si>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</si>
  <si>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</si>
  <si>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</si>
  <si>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</si>
  <si>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</si>
  <si>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</si>
  <si>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</si>
  <si>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</si>
  <si>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</si>
  <si>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</si>
  <si>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</si>
  <si>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</si>
  <si>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</si>
  <si>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</si>
  <si>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</si>
  <si>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</si>
  <si>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</si>
  <si>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</si>
  <si>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</si>
  <si>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</si>
  <si>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</si>
  <si>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</si>
  <si>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</si>
  <si>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</si>
  <si>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</si>
  <si>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</si>
  <si>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</si>
  <si>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</si>
  <si>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</si>
  <si>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</si>
  <si>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</si>
  <si>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</si>
  <si>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</si>
  <si>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</si>
  <si>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</si>
  <si>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</si>
  <si>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</si>
  <si>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</si>
  <si>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</si>
  <si>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</si>
  <si>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</si>
  <si>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</si>
  <si>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</si>
  <si>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</si>
  <si>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</si>
  <si>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</si>
  <si>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</si>
  <si>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</si>
  <si>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</si>
  <si>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</si>
  <si>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</si>
  <si>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</si>
  <si>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</si>
  <si>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</si>
  <si>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</si>
  <si>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</si>
  <si>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</si>
  <si>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</si>
  <si>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</si>
  <si>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</si>
  <si>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</si>
  <si>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</si>
  <si>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</si>
  <si>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</si>
  <si>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</si>
  <si>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</si>
  <si>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</si>
  <si>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</si>
  <si>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</si>
  <si>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</si>
  <si>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</si>
  <si>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</si>
  <si>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</si>
  <si>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</si>
  <si>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</si>
  <si>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</si>
  <si>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</si>
  <si>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</si>
  <si>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</si>
  <si>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</si>
  <si>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</si>
  <si>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</si>
  <si>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</si>
  <si>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</si>
  <si>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</si>
  <si>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</si>
  <si>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</si>
  <si>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</si>
  <si>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</si>
  <si>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</si>
  <si>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</si>
  <si>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</si>
  <si>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</si>
  <si>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</si>
  <si>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</si>
  <si>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</si>
  <si>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</si>
  <si>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</si>
  <si>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</si>
  <si>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</si>
  <si>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</si>
  <si>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</si>
  <si>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</si>
  <si>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</si>
  <si>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</si>
  <si>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</si>
  <si>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</si>
  <si>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</si>
  <si>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</si>
  <si>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</si>
  <si>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</si>
  <si>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</si>
  <si>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</si>
  <si>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</si>
  <si>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</si>
  <si>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</si>
  <si>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</si>
  <si>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</si>
  <si>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</si>
  <si>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</si>
  <si>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</si>
  <si>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</si>
  <si>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</si>
  <si>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</si>
  <si>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</si>
  <si>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</si>
  <si>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</si>
  <si>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</si>
  <si>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</si>
  <si>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</si>
  <si>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</si>
  <si>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</si>
  <si>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</si>
  <si>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</si>
  <si>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</si>
  <si>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</si>
  <si>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</si>
  <si>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</si>
  <si>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</si>
  <si>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</si>
  <si>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</si>
  <si>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</si>
  <si>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</si>
  <si>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</si>
  <si>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</si>
  <si>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</si>
  <si>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</si>
  <si>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</si>
  <si>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</si>
  <si>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</si>
  <si>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</si>
  <si>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</si>
  <si>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</si>
  <si>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</si>
  <si>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</si>
  <si>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</si>
  <si>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</si>
  <si>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</si>
  <si>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</si>
  <si>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</si>
  <si>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</si>
  <si>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</si>
  <si>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</si>
  <si>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</si>
  <si>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</si>
  <si>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</si>
  <si>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</si>
  <si>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</si>
  <si>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</si>
  <si>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</si>
  <si>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</si>
  <si>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</si>
  <si>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</si>
  <si>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</si>
  <si>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</si>
  <si>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</si>
  <si>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</si>
  <si>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</si>
  <si>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</si>
  <si>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</si>
  <si>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</si>
  <si>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</si>
  <si>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</si>
  <si>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</si>
  <si>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</si>
  <si>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</si>
  <si>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</si>
  <si>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</si>
  <si>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</si>
  <si>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</si>
  <si>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</si>
  <si>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</si>
  <si>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</si>
  <si>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</si>
  <si>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</si>
  <si>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</si>
  <si>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</si>
  <si>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</si>
  <si>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</si>
  <si>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</si>
  <si>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</si>
  <si>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</si>
  <si>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</si>
  <si>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</si>
  <si>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</si>
  <si>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</si>
  <si>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</si>
  <si>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</si>
  <si>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</si>
  <si>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</si>
  <si>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</si>
  <si>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</si>
  <si>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</si>
  <si>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</si>
  <si>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</si>
  <si>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</si>
  <si>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</si>
  <si>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</si>
  <si>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</si>
  <si>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</si>
  <si>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</si>
  <si>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</si>
  <si>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</si>
  <si>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</si>
  <si>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</si>
  <si>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</si>
  <si>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</si>
  <si>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</si>
  <si>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</si>
  <si>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</si>
  <si>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</si>
  <si>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</si>
  <si>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</si>
  <si>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</si>
  <si>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</si>
  <si>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</si>
  <si>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</si>
  <si>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</si>
  <si>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</si>
  <si>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</si>
  <si>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</si>
  <si>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</si>
  <si>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</si>
  <si>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</si>
  <si>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</si>
  <si>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</si>
  <si>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</si>
  <si>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</si>
  <si>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</si>
  <si>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</si>
  <si>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</si>
  <si>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</si>
  <si>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</si>
  <si>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</si>
  <si>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</si>
  <si>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</si>
  <si>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</si>
  <si>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</si>
  <si>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</si>
  <si>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</si>
  <si>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</si>
  <si>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</si>
  <si>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</si>
  <si>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</si>
  <si>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</si>
  <si>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</si>
  <si>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</si>
  <si>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</si>
  <si>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</si>
  <si>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</si>
  <si>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</si>
  <si>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</si>
  <si>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</si>
  <si>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</si>
  <si>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</si>
  <si>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</si>
  <si>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</si>
  <si>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</si>
  <si>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</si>
  <si>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</si>
  <si>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</si>
  <si>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</si>
  <si>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</si>
  <si>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</si>
  <si>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</si>
  <si>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</si>
  <si>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</si>
  <si>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</si>
  <si>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</si>
  <si>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</si>
  <si>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</si>
  <si>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</si>
  <si>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</si>
  <si>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</si>
  <si>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</si>
  <si>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</si>
  <si>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</si>
  <si>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</si>
  <si>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</si>
  <si>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</si>
  <si>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</si>
  <si>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</si>
  <si>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</si>
  <si>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</si>
  <si>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</si>
  <si>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</si>
  <si>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</si>
  <si>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</si>
  <si>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</si>
  <si>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</si>
  <si>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</si>
  <si>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</si>
  <si>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</si>
  <si>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</si>
  <si>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</si>
  <si>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</si>
  <si>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</si>
  <si>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</si>
  <si>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</si>
  <si>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</si>
  <si>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</si>
  <si>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</si>
  <si>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</si>
  <si>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</si>
  <si>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</si>
  <si>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</si>
  <si>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</si>
  <si>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</si>
  <si>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</si>
  <si>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</si>
  <si>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</si>
  <si>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</si>
  <si>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</si>
  <si>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</si>
  <si>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</si>
  <si>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</si>
  <si>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</si>
  <si>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</si>
  <si>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</si>
  <si>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</si>
  <si>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</si>
  <si>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</si>
  <si>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</si>
  <si>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</si>
  <si>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</si>
  <si>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</si>
  <si>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</si>
  <si>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</si>
  <si>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</si>
  <si>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</si>
  <si>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</si>
  <si>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</si>
  <si>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</si>
  <si>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</si>
  <si>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</si>
  <si>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</si>
  <si>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</si>
  <si>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</si>
  <si>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</si>
  <si>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</si>
  <si>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</si>
  <si>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</si>
  <si>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</si>
  <si>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</si>
  <si>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</si>
  <si>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</si>
  <si>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</si>
  <si>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</si>
  <si>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</si>
  <si>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</si>
  <si>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</si>
  <si>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</si>
  <si>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</si>
  <si>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</si>
  <si>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</si>
  <si>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</si>
  <si>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</si>
  <si>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</si>
  <si>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</si>
  <si>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</si>
  <si>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</si>
  <si>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</si>
  <si>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</si>
  <si>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</si>
  <si>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</si>
  <si>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</si>
  <si>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</si>
  <si>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</si>
  <si>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</si>
  <si>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</si>
  <si>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</si>
  <si>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</si>
  <si>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</si>
  <si>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</si>
  <si>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</si>
  <si>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</si>
  <si>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</si>
  <si>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</si>
  <si>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</si>
  <si>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</si>
  <si>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</si>
  <si>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</si>
  <si>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</si>
  <si>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</si>
  <si>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</si>
  <si>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</si>
  <si>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</si>
  <si>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</si>
  <si>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</si>
  <si>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</si>
  <si>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</si>
  <si>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</si>
  <si>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</si>
  <si>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</si>
  <si>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</si>
  <si>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</si>
  <si>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</si>
  <si>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</si>
  <si>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</si>
  <si>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</si>
  <si>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</si>
  <si>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</si>
  <si>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</si>
  <si>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</si>
  <si>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</si>
  <si>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</si>
  <si>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</si>
  <si>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</si>
  <si>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</si>
  <si>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</si>
  <si>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</si>
  <si>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</si>
  <si>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</si>
  <si>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</si>
  <si>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</si>
  <si>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</si>
  <si>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</si>
  <si>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</si>
  <si>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</si>
  <si>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</si>
  <si>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</si>
  <si>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</si>
  <si>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</si>
  <si>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</si>
  <si>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</si>
  <si>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</si>
  <si>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</si>
  <si>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</si>
  <si>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</si>
  <si>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</si>
  <si>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</si>
  <si>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</si>
  <si>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</si>
  <si>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</si>
  <si>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</si>
  <si>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</si>
  <si>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</si>
  <si>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</si>
  <si>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</si>
  <si>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</si>
  <si>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</si>
  <si>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</si>
  <si>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</si>
  <si>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</si>
  <si>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</si>
  <si>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</si>
  <si>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</si>
  <si>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</si>
  <si>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</si>
  <si>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</si>
  <si>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</si>
  <si>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</si>
  <si>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</si>
  <si>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</si>
  <si>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</si>
  <si>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</si>
  <si>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</si>
  <si>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</si>
  <si>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</si>
  <si>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</si>
  <si>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</si>
  <si>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</si>
  <si>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</si>
  <si>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</si>
  <si>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</si>
  <si>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</si>
  <si>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</si>
  <si>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</si>
  <si>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</si>
  <si>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</si>
  <si>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</si>
  <si>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</si>
  <si>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</si>
  <si>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</si>
  <si>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</si>
  <si>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</si>
  <si>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</si>
  <si>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</si>
  <si>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</si>
  <si>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</si>
  <si>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</si>
  <si>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</si>
  <si>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</si>
  <si>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</si>
  <si>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</si>
  <si>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</si>
  <si>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</si>
  <si>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</si>
  <si>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</si>
  <si>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</si>
  <si>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</si>
  <si>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</si>
  <si>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</si>
  <si>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</si>
  <si>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</si>
  <si>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</si>
  <si>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</si>
  <si>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</si>
  <si>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</si>
  <si>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</si>
  <si>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</si>
  <si>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</si>
  <si>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</si>
  <si>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</si>
  <si>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</si>
  <si>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</si>
  <si>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</si>
  <si>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</si>
  <si>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</si>
  <si>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</si>
  <si>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</si>
  <si>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</si>
  <si>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</si>
  <si>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</si>
  <si>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</si>
  <si>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</si>
  <si>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</si>
  <si>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</si>
  <si>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</si>
  <si>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</si>
  <si>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</si>
  <si>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</si>
  <si>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</si>
  <si>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</si>
  <si>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</si>
  <si>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</si>
  <si>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</si>
  <si>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</si>
  <si>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</si>
  <si>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</si>
  <si>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</si>
  <si>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</si>
  <si>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</si>
  <si>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</si>
  <si>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</si>
  <si>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</si>
  <si>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</si>
  <si>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</si>
  <si>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</si>
  <si>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</si>
  <si>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</si>
  <si>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</si>
  <si>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</si>
  <si>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</si>
  <si>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</si>
  <si>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</si>
  <si>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</si>
  <si>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</si>
  <si>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</si>
  <si>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</si>
  <si>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</si>
  <si>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</si>
  <si>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</si>
  <si>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</si>
  <si>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</si>
  <si>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</si>
  <si>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</si>
  <si>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</si>
  <si>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</si>
  <si>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</si>
  <si>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</si>
  <si>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</si>
  <si>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</si>
  <si>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</si>
  <si>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</si>
  <si>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</si>
  <si>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</si>
  <si>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</si>
  <si>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</si>
  <si>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</si>
  <si>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</si>
  <si>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</si>
  <si>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</si>
  <si>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</si>
  <si>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</si>
  <si>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</si>
  <si>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</si>
  <si>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</si>
  <si>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</si>
  <si>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</si>
  <si>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</si>
  <si>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</si>
  <si>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</si>
  <si>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</si>
  <si>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</si>
  <si>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</si>
  <si>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</si>
  <si>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</si>
  <si>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</si>
  <si>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</si>
  <si>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</si>
  <si>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</si>
  <si>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</si>
  <si>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</si>
  <si>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</si>
  <si>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</si>
  <si>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</si>
  <si>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</si>
  <si>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</si>
  <si>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</si>
  <si>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</si>
  <si>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</si>
  <si>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</si>
  <si>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</si>
  <si>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</si>
  <si>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</si>
  <si>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</si>
  <si>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</si>
  <si>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</si>
  <si>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</si>
  <si>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</si>
  <si>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</si>
  <si>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</si>
  <si>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</si>
  <si>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</si>
  <si>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</si>
  <si>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</si>
  <si>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</si>
  <si>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</si>
  <si>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</si>
  <si>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</si>
  <si>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</si>
  <si>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</si>
  <si>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</si>
  <si>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</si>
  <si>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</si>
  <si>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</si>
  <si>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</si>
  <si>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</si>
  <si>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</si>
  <si>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</si>
  <si>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</si>
  <si>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</si>
  <si>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</si>
  <si>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</si>
  <si>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</si>
  <si>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</si>
  <si>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</si>
  <si>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</si>
  <si>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</si>
  <si>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</si>
  <si>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</si>
  <si>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</si>
  <si>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</si>
  <si>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</si>
  <si>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</si>
  <si>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</si>
  <si>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</si>
  <si>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</si>
  <si>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</si>
  <si>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</si>
  <si>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</si>
  <si>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</si>
  <si>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</si>
  <si>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</si>
  <si>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</si>
  <si>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</si>
  <si>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</si>
  <si>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</si>
  <si>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</si>
  <si>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</si>
  <si>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</si>
  <si>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</si>
  <si>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</si>
  <si>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</si>
  <si>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</si>
  <si>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</si>
  <si>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</si>
  <si>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</si>
  <si>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</si>
  <si>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</si>
  <si>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</si>
  <si>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</si>
  <si>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</si>
  <si>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</si>
  <si>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</si>
  <si>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</si>
  <si>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</si>
  <si>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</si>
  <si>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</si>
  <si>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</si>
  <si>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</si>
  <si>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</si>
  <si>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</si>
  <si>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</si>
  <si>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</si>
  <si>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</si>
  <si>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</si>
  <si>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</si>
  <si>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</si>
  <si>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</si>
  <si>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</si>
  <si>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</si>
  <si>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</si>
  <si>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</si>
  <si>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</si>
  <si>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</si>
  <si>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</si>
  <si>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</si>
  <si>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</si>
  <si>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</si>
  <si>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</si>
  <si>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</si>
  <si>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</si>
  <si>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</si>
  <si>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</si>
  <si>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</si>
  <si>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</si>
  <si>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</si>
  <si>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</si>
  <si>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</si>
  <si>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</si>
  <si>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</si>
  <si>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</si>
  <si>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</si>
  <si>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</si>
  <si>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</si>
  <si>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</si>
  <si>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</si>
  <si>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</si>
  <si>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</si>
  <si>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</si>
  <si>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</si>
  <si>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</si>
  <si>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</si>
  <si>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</si>
  <si>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</si>
  <si>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</si>
  <si>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</si>
  <si>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</si>
  <si>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</si>
  <si>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</si>
  <si>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</si>
  <si>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</si>
  <si>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</si>
  <si>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</si>
  <si>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</si>
  <si>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</si>
  <si>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</si>
  <si>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</si>
  <si>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</si>
  <si>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</si>
  <si>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</si>
  <si>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</si>
  <si>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</si>
  <si>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</si>
  <si>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</si>
  <si>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</si>
  <si>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</si>
  <si>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</si>
  <si>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</si>
  <si>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</si>
  <si>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</si>
  <si>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</si>
  <si>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</si>
  <si>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</si>
  <si>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</si>
  <si>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</si>
  <si>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</si>
  <si>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</si>
  <si>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</si>
  <si>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</si>
  <si>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</si>
  <si>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</si>
  <si>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</si>
  <si>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</si>
  <si>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</si>
  <si>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</si>
  <si>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</si>
  <si>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</si>
  <si>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</si>
  <si>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</si>
  <si>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</si>
  <si>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</si>
  <si>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</si>
  <si>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</si>
  <si>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</si>
  <si>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</si>
  <si>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</si>
  <si>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</si>
  <si>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</si>
  <si>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</si>
  <si>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</si>
  <si>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</si>
  <si>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</si>
  <si>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</si>
  <si>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</si>
  <si>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</si>
  <si>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</si>
  <si>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</si>
  <si>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</si>
  <si>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</si>
  <si>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</si>
  <si>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</si>
  <si>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</si>
  <si>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</si>
  <si>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1ОЛ ТРЕЙД АД</t>
  </si>
  <si>
    <t>01.01.2009-30.09.2009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</si>
</sst>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6">
      <selection activeCell="C60" sqref="C6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175002913</v>
      </c>
    </row>
    <row r="4" spans="1:8" ht="15">
      <c r="A4" s="579" t="s">
        <v>3</v>
      </c>
      <c r="B4" s="576"/>
      <c r="C4" s="576"/>
      <c r="D4" s="576"/>
      <c r="E4" s="504" t="s">
        <v>159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583</v>
      </c>
      <c r="D11" s="151">
        <v>675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59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587</v>
      </c>
      <c r="D19" s="155">
        <f>SUM(D11:D18)</f>
        <v>734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50</v>
      </c>
      <c r="H27" s="154">
        <f>SUM(H28:H30)</f>
        <v>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25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</v>
      </c>
      <c r="H29" s="316">
        <v>-13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</v>
      </c>
      <c r="H33" s="154">
        <f>H27+H31+H32</f>
        <v>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780</v>
      </c>
      <c r="D34" s="155">
        <f>SUM(D35:D38)</f>
        <v>780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3089</v>
      </c>
      <c r="H36" s="154">
        <f>H25+H17+H33</f>
        <v>3113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780</v>
      </c>
      <c r="D38" s="151">
        <v>780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780</v>
      </c>
      <c r="D45" s="155">
        <f>D34+D39+D44</f>
        <v>780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1367</v>
      </c>
      <c r="D55" s="155">
        <f>D19+D20+D21+D27+D32+D45+D51+D53+D54</f>
        <v>1514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19</v>
      </c>
      <c r="H59" s="152">
        <v>373</v>
      </c>
      <c r="M59" s="157"/>
    </row>
    <row r="60" spans="1:8" ht="15">
      <c r="A60" s="235" t="s">
        <v>183</v>
      </c>
      <c r="B60" s="241" t="s">
        <v>184</v>
      </c>
      <c r="C60" s="151">
        <v>818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1046</v>
      </c>
      <c r="E61" s="243" t="s">
        <v>189</v>
      </c>
      <c r="F61" s="272" t="s">
        <v>190</v>
      </c>
      <c r="G61" s="154">
        <f>SUM(G62:G68)</f>
        <v>45</v>
      </c>
      <c r="H61" s="154">
        <f>SUM(H62:H68)</f>
        <v>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818</v>
      </c>
      <c r="D64" s="155">
        <f>SUM(D58:D63)</f>
        <v>1046</v>
      </c>
      <c r="E64" s="237" t="s">
        <v>200</v>
      </c>
      <c r="F64" s="242" t="s">
        <v>201</v>
      </c>
      <c r="G64" s="152"/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917</v>
      </c>
      <c r="D67" s="151">
        <v>923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45</v>
      </c>
      <c r="H68" s="152">
        <v>4</v>
      </c>
    </row>
    <row r="69" spans="1:8" ht="15">
      <c r="A69" s="235" t="s">
        <v>215</v>
      </c>
      <c r="B69" s="241" t="s">
        <v>216</v>
      </c>
      <c r="C69" s="151">
        <v>17</v>
      </c>
      <c r="D69" s="151"/>
      <c r="E69" s="251" t="s">
        <v>78</v>
      </c>
      <c r="F69" s="242" t="s">
        <v>217</v>
      </c>
      <c r="G69" s="152"/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64</v>
      </c>
      <c r="H71" s="161">
        <f>H59+H60+H61+H69+H70</f>
        <v>393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934</v>
      </c>
      <c r="D75" s="155">
        <f>SUM(D67:D74)</f>
        <v>945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64</v>
      </c>
      <c r="H79" s="162">
        <f>H71+H74+H75+H76</f>
        <v>393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1786</v>
      </c>
      <c r="D93" s="155">
        <f>D64+D75+D84+D91+D92</f>
        <v>1992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3153</v>
      </c>
      <c r="D94" s="164">
        <f>D93+D55</f>
        <v>3506</v>
      </c>
      <c r="E94" s="449" t="s">
        <v>270</v>
      </c>
      <c r="F94" s="289" t="s">
        <v>271</v>
      </c>
      <c r="G94" s="165">
        <f>G36+G39+G55+G79</f>
        <v>3153</v>
      </c>
      <c r="H94" s="165">
        <f>H36+H39+H55+H79</f>
        <v>3506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75"/>
      <c r="E100" s="57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5">
      <selection activeCell="D42" sqref="D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 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01.01.2009-30.09.2009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70</v>
      </c>
      <c r="D10" s="46">
        <v>69</v>
      </c>
      <c r="E10" s="298" t="s">
        <v>289</v>
      </c>
      <c r="F10" s="549" t="s">
        <v>290</v>
      </c>
      <c r="G10" s="550">
        <v>444</v>
      </c>
      <c r="H10" s="550">
        <v>170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</v>
      </c>
      <c r="H11" s="550"/>
    </row>
    <row r="12" spans="1:8" ht="12">
      <c r="A12" s="298" t="s">
        <v>295</v>
      </c>
      <c r="B12" s="299" t="s">
        <v>296</v>
      </c>
      <c r="C12" s="46">
        <v>5</v>
      </c>
      <c r="D12" s="46">
        <v>1</v>
      </c>
      <c r="E12" s="300" t="s">
        <v>78</v>
      </c>
      <c r="F12" s="549" t="s">
        <v>297</v>
      </c>
      <c r="G12" s="550">
        <v>3</v>
      </c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450</v>
      </c>
      <c r="H13" s="548">
        <f>SUM(H9:H12)</f>
        <v>170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437</v>
      </c>
      <c r="D14" s="46">
        <v>84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512</v>
      </c>
      <c r="D19" s="49">
        <f>SUM(D9:D15)+D16</f>
        <v>154</v>
      </c>
      <c r="E19" s="304" t="s">
        <v>317</v>
      </c>
      <c r="F19" s="552" t="s">
        <v>318</v>
      </c>
      <c r="G19" s="550">
        <v>53</v>
      </c>
      <c r="H19" s="550">
        <v>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14</v>
      </c>
      <c r="D22" s="46">
        <v>18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53</v>
      </c>
      <c r="H24" s="548">
        <f>SUM(H19:H23)</f>
        <v>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</v>
      </c>
      <c r="D26" s="49">
        <f>SUM(D22:D25)</f>
        <v>28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527</v>
      </c>
      <c r="D28" s="50">
        <f>D26+D19</f>
        <v>182</v>
      </c>
      <c r="E28" s="127" t="s">
        <v>339</v>
      </c>
      <c r="F28" s="554" t="s">
        <v>340</v>
      </c>
      <c r="G28" s="548">
        <f>G13+G15+G24</f>
        <v>503</v>
      </c>
      <c r="H28" s="548">
        <f>H13+H15+H24</f>
        <v>227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45</v>
      </c>
      <c r="E30" s="127" t="s">
        <v>343</v>
      </c>
      <c r="F30" s="554" t="s">
        <v>344</v>
      </c>
      <c r="G30" s="53">
        <f>IF((C28-G28)&gt;0,C28-G28,0)</f>
        <v>24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527</v>
      </c>
      <c r="D33" s="49">
        <f>D28-D31+D32</f>
        <v>182</v>
      </c>
      <c r="E33" s="127" t="s">
        <v>353</v>
      </c>
      <c r="F33" s="554" t="s">
        <v>354</v>
      </c>
      <c r="G33" s="53">
        <f>G32-G31+G28</f>
        <v>503</v>
      </c>
      <c r="H33" s="53">
        <f>H32-H31+H28</f>
        <v>227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45</v>
      </c>
      <c r="E34" s="128" t="s">
        <v>357</v>
      </c>
      <c r="F34" s="554" t="s">
        <v>358</v>
      </c>
      <c r="G34" s="548">
        <f>IF((C33-G33)&gt;0,C33-G33,0)</f>
        <v>24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40</v>
      </c>
      <c r="E39" s="313" t="s">
        <v>369</v>
      </c>
      <c r="F39" s="558" t="s">
        <v>370</v>
      </c>
      <c r="G39" s="559">
        <f>IF(G34&gt;0,IF(C35+G34&lt;0,0,C35+G34),IF(C34-C35&lt;0,C35-C34,0))</f>
        <v>24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40</v>
      </c>
      <c r="E41" s="127" t="s">
        <v>376</v>
      </c>
      <c r="F41" s="571" t="s">
        <v>377</v>
      </c>
      <c r="G41" s="52">
        <f>IF(C39=0,IF(G39-G40&gt;0,G39-G40+C40,0),IF(C39-C40&lt;0,C40-C39+G40,0))</f>
        <v>24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527</v>
      </c>
      <c r="D42" s="53">
        <f>D33+D35+D39</f>
        <v>227</v>
      </c>
      <c r="E42" s="128" t="s">
        <v>380</v>
      </c>
      <c r="F42" s="129" t="s">
        <v>381</v>
      </c>
      <c r="G42" s="53">
        <f>G39+G33</f>
        <v>527</v>
      </c>
      <c r="H42" s="53">
        <f>H39+H33</f>
        <v>227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77"/>
      <c r="E48" s="577"/>
      <c r="F48" s="577"/>
      <c r="G48" s="577"/>
      <c r="H48" s="57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78"/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D51" sqref="D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01.01.2009-30.09.2009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324</v>
      </c>
      <c r="D10" s="54">
        <v>224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-106</v>
      </c>
      <c r="D11" s="54">
        <v>-101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-5</v>
      </c>
      <c r="D14" s="54"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</v>
      </c>
      <c r="D15" s="54">
        <v>-1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-14</v>
      </c>
      <c r="D17" s="54">
        <v>-26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-7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181</v>
      </c>
      <c r="D20" s="55">
        <f>SUM(D10:D19)</f>
        <v>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-60</v>
      </c>
      <c r="D22" s="54">
        <v>-462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207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59</v>
      </c>
      <c r="D26" s="54">
        <v>87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206</v>
      </c>
      <c r="D32" s="55">
        <f>SUM(D22:D31)</f>
        <v>-375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69</v>
      </c>
      <c r="D36" s="54">
        <v>98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-423</v>
      </c>
      <c r="D37" s="54">
        <v>-160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-354</v>
      </c>
      <c r="D42" s="55">
        <f>SUM(D34:D41)</f>
        <v>-62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33</v>
      </c>
      <c r="D43" s="55">
        <f>D42+D32+D20</f>
        <v>-351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</v>
      </c>
      <c r="D44" s="132">
        <v>353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34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7" bottom="0.5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3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01.01.2009-30.09.2009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-13</v>
      </c>
      <c r="K11" s="60"/>
      <c r="L11" s="344">
        <f>SUM(C11:K11)</f>
        <v>3113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-13</v>
      </c>
      <c r="K15" s="61">
        <f t="shared" si="2"/>
        <v>0</v>
      </c>
      <c r="L15" s="344">
        <f t="shared" si="1"/>
        <v>3113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-24</v>
      </c>
      <c r="K16" s="60"/>
      <c r="L16" s="344">
        <f t="shared" si="1"/>
        <v>-24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-37</v>
      </c>
      <c r="K29" s="59">
        <f t="shared" si="6"/>
        <v>0</v>
      </c>
      <c r="L29" s="344">
        <f t="shared" si="1"/>
        <v>3089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-37</v>
      </c>
      <c r="K32" s="59">
        <f t="shared" si="7"/>
        <v>0</v>
      </c>
      <c r="L32" s="344">
        <f t="shared" si="1"/>
        <v>3089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G9" sqref="G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385</v>
      </c>
      <c r="B2" s="603"/>
      <c r="C2" s="604" t="str">
        <f>'справка №1-БАЛАНС'!E3</f>
        <v>ВИНЪС АД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2" t="s">
        <v>5</v>
      </c>
      <c r="B3" s="603"/>
      <c r="C3" s="605" t="str">
        <f>'справка №1-БАЛАНС'!E5</f>
        <v>01.01.2009-30.09.2009</v>
      </c>
      <c r="D3" s="605"/>
      <c r="E3" s="605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596" t="s">
        <v>465</v>
      </c>
      <c r="B5" s="597"/>
      <c r="C5" s="600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6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6" t="s">
        <v>531</v>
      </c>
      <c r="R5" s="606" t="s">
        <v>532</v>
      </c>
    </row>
    <row r="6" spans="1:18" s="100" customFormat="1" ht="48">
      <c r="A6" s="598"/>
      <c r="B6" s="599"/>
      <c r="C6" s="601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7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7"/>
      <c r="R6" s="607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675</v>
      </c>
      <c r="E9" s="189">
        <v>110</v>
      </c>
      <c r="F9" s="189">
        <v>202</v>
      </c>
      <c r="G9" s="74">
        <f>D9+E9-F9</f>
        <v>583</v>
      </c>
      <c r="H9" s="65"/>
      <c r="I9" s="65"/>
      <c r="J9" s="74">
        <f>G9+H9-I9</f>
        <v>583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59</v>
      </c>
      <c r="E15" s="457"/>
      <c r="F15" s="457">
        <v>55</v>
      </c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734</v>
      </c>
      <c r="E17" s="194">
        <f>SUM(E9:E16)</f>
        <v>110</v>
      </c>
      <c r="F17" s="194">
        <f>SUM(F9:F16)</f>
        <v>257</v>
      </c>
      <c r="G17" s="74">
        <f t="shared" si="2"/>
        <v>587</v>
      </c>
      <c r="H17" s="75">
        <f>SUM(H9:H16)</f>
        <v>0</v>
      </c>
      <c r="I17" s="75">
        <f>SUM(I9:I16)</f>
        <v>0</v>
      </c>
      <c r="J17" s="74">
        <f t="shared" si="3"/>
        <v>587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780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780</v>
      </c>
      <c r="H27" s="70">
        <f t="shared" si="8"/>
        <v>0</v>
      </c>
      <c r="I27" s="70">
        <f t="shared" si="8"/>
        <v>0</v>
      </c>
      <c r="J27" s="71">
        <f t="shared" si="3"/>
        <v>780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780</v>
      </c>
      <c r="E31" s="189"/>
      <c r="F31" s="189"/>
      <c r="G31" s="74">
        <f t="shared" si="2"/>
        <v>780</v>
      </c>
      <c r="H31" s="72"/>
      <c r="I31" s="72"/>
      <c r="J31" s="74">
        <f t="shared" si="3"/>
        <v>780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780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780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780</v>
      </c>
      <c r="H38" s="75">
        <f t="shared" si="12"/>
        <v>0</v>
      </c>
      <c r="I38" s="75">
        <f t="shared" si="12"/>
        <v>0</v>
      </c>
      <c r="J38" s="74">
        <f t="shared" si="3"/>
        <v>780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1514</v>
      </c>
      <c r="E40" s="438">
        <f>E17+E18+E19+E25+E38+E39</f>
        <v>110</v>
      </c>
      <c r="F40" s="438">
        <f aca="true" t="shared" si="13" ref="F40:R40">F17+F18+F19+F25+F38+F39</f>
        <v>257</v>
      </c>
      <c r="G40" s="438">
        <f t="shared" si="13"/>
        <v>1367</v>
      </c>
      <c r="H40" s="438">
        <f t="shared" si="13"/>
        <v>0</v>
      </c>
      <c r="I40" s="438">
        <f t="shared" si="13"/>
        <v>0</v>
      </c>
      <c r="J40" s="438">
        <f t="shared" si="13"/>
        <v>1367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1367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9"/>
      <c r="L44" s="609"/>
      <c r="M44" s="609"/>
      <c r="N44" s="609"/>
      <c r="O44" s="610" t="s">
        <v>785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93" sqref="D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01.01.2009-30.09.2009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917</v>
      </c>
      <c r="D24" s="119">
        <f>SUM(D25:D27)</f>
        <v>917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917</v>
      </c>
      <c r="D25" s="108">
        <v>917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17</v>
      </c>
      <c r="D29" s="108">
        <v>17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934</v>
      </c>
      <c r="D43" s="104">
        <f>D24+D28+D29+D31+D30+D32+D33+D38</f>
        <v>934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934</v>
      </c>
      <c r="D44" s="103">
        <f>D43+D21+D19+D9</f>
        <v>934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19</v>
      </c>
      <c r="D56" s="103">
        <f>D57+D59</f>
        <v>19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19</v>
      </c>
      <c r="D57" s="108">
        <v>19</v>
      </c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19</v>
      </c>
      <c r="D66" s="103">
        <f>D52+D56+D61+D62+D63+D64</f>
        <v>19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45</v>
      </c>
      <c r="D85" s="104">
        <f>SUM(D86:D90)+D94</f>
        <v>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/>
      <c r="D87" s="108"/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45</v>
      </c>
      <c r="D90" s="103">
        <f>SUM(D91:D93)</f>
        <v>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45</v>
      </c>
      <c r="D92" s="108">
        <v>45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45</v>
      </c>
      <c r="D96" s="104">
        <f>D85+D80+D75+D71+D95</f>
        <v>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64</v>
      </c>
      <c r="D97" s="104">
        <f>D96+D68+D66</f>
        <v>64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01.01.2009-30.09.2009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70" sqref="B7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01.01.2009-30.09.2009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780</v>
      </c>
      <c r="D63" s="441">
        <v>20</v>
      </c>
      <c r="E63" s="441"/>
      <c r="F63" s="443">
        <f>C63-E63</f>
        <v>780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780</v>
      </c>
      <c r="D78" s="429"/>
      <c r="E78" s="429">
        <f>SUM(E63:E77)</f>
        <v>0</v>
      </c>
      <c r="F78" s="442">
        <f>SUM(F63:F77)</f>
        <v>780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780</v>
      </c>
      <c r="D79" s="429"/>
      <c r="E79" s="429">
        <f>E78+E61+E44+E27</f>
        <v>0</v>
      </c>
      <c r="F79" s="442">
        <f>F78+F61+F44+F27</f>
        <v>780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>
        <v>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красимира</cp:lastModifiedBy>
  <cp:lastPrinted>2009-07-28T12:38:05Z</cp:lastPrinted>
  <dcterms:created xsi:type="dcterms:W3CDTF">2000-06-29T12:02:40Z</dcterms:created>
  <dcterms:modified xsi:type="dcterms:W3CDTF">2009-10-29T17:57:08Z</dcterms:modified>
  <cp:category/>
  <cp:version/>
  <cp:contentType/>
  <cp:contentStatus/>
</cp:coreProperties>
</file>