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<sst xmlns="http://schemas.openxmlformats.org/spreadsheetml/2006/main" count="1069" uniqueCount="875">
  <si>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</si>
  <si>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</si>
  <si>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</si>
  <si>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</si>
  <si>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</si>
  <si>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</si>
  <si>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</si>
  <si>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</si>
  <si>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</si>
  <si>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</si>
  <si>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</si>
  <si>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</si>
  <si>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</si>
  <si>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</si>
  <si>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</si>
  <si>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</si>
  <si>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</si>
  <si>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</si>
  <si>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</si>
  <si>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</si>
  <si>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</si>
  <si>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</si>
  <si>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</si>
  <si>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</si>
  <si>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</si>
  <si>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</si>
  <si>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</si>
  <si>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</si>
  <si>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</si>
  <si>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</si>
  <si>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</si>
  <si>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</si>
  <si>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</si>
  <si>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</si>
  <si>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</si>
  <si>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</si>
  <si>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</si>
  <si>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</si>
  <si>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</si>
  <si>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</si>
  <si>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</si>
  <si>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</si>
  <si>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</si>
  <si>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</si>
  <si>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</si>
  <si>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</si>
  <si>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</si>
  <si>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</si>
  <si>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</si>
  <si>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</si>
  <si>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</si>
  <si>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</si>
  <si>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</si>
  <si>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</si>
  <si>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</si>
  <si>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</si>
  <si>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</si>
  <si>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</si>
  <si>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</si>
  <si>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</si>
  <si>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</si>
  <si>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</si>
  <si>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</si>
  <si>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</si>
  <si>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</si>
  <si>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</si>
  <si>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</si>
  <si>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</si>
  <si>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</si>
  <si>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</si>
  <si>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</si>
  <si>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</si>
  <si>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</si>
  <si>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</si>
  <si>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</si>
  <si>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</si>
  <si>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</si>
  <si>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</si>
  <si>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</si>
  <si>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</si>
  <si>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</si>
  <si>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</si>
  <si>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</si>
  <si>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</si>
  <si>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</si>
  <si>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</si>
  <si>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</si>
  <si>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</si>
  <si>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</si>
  <si>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</si>
  <si>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</si>
  <si>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</si>
  <si>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</si>
  <si>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</si>
  <si>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</si>
  <si>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</si>
  <si>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</si>
  <si>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</si>
  <si>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</si>
  <si>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</si>
  <si>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</si>
  <si>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</si>
  <si>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</si>
  <si>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</si>
  <si>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</si>
  <si>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</si>
  <si>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</si>
  <si>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</si>
  <si>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</si>
  <si>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</si>
  <si>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</si>
  <si>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</si>
  <si>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</si>
  <si>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</si>
  <si>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</si>
  <si>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</si>
  <si>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</si>
  <si>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</si>
  <si>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</si>
  <si>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</si>
  <si>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</si>
  <si>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</si>
  <si>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</si>
  <si>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</si>
  <si>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</si>
  <si>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</si>
  <si>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</si>
  <si>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</si>
  <si>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</si>
  <si>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</si>
  <si>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</si>
  <si>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</si>
  <si>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</si>
  <si>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</si>
  <si>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</si>
  <si>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</si>
  <si>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</si>
  <si>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</si>
  <si>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</si>
  <si>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</si>
  <si>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</si>
  <si>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</si>
  <si>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</si>
  <si>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</si>
  <si>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</si>
  <si>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</si>
  <si>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</si>
  <si>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</si>
  <si>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</si>
  <si>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</si>
  <si>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</si>
  <si>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</si>
  <si>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</si>
  <si>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</si>
  <si>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</si>
  <si>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</si>
  <si>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</si>
  <si>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</si>
  <si>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</si>
  <si>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</si>
  <si>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</si>
  <si>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</si>
  <si>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</si>
  <si>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</si>
  <si>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</si>
  <si>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</si>
  <si>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</si>
  <si>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</si>
  <si>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</si>
  <si>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</si>
  <si>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</si>
  <si>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</si>
  <si>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</si>
  <si>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</si>
  <si>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</si>
  <si>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</si>
  <si>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</si>
  <si>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</si>
  <si>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</si>
  <si>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</si>
  <si>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</si>
  <si>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</si>
  <si>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</si>
  <si>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</si>
  <si>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</si>
  <si>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</si>
  <si>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</si>
  <si>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</si>
  <si>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</si>
  <si>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</si>
  <si>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</si>
  <si>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</si>
  <si>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</si>
  <si>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</si>
  <si>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</si>
  <si>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</si>
  <si>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</si>
  <si>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</si>
  <si>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</si>
  <si>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</si>
  <si>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</si>
  <si>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</si>
  <si>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</si>
  <si>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</si>
  <si>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</si>
  <si>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</si>
  <si>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</si>
  <si>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</si>
  <si>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</si>
  <si>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</si>
  <si>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</si>
  <si>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</si>
  <si>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</si>
  <si>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</si>
  <si>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</si>
  <si>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</si>
  <si>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</si>
  <si>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</si>
  <si>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</si>
  <si>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</si>
  <si>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</si>
  <si>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</si>
  <si>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</si>
  <si>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</si>
  <si>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</si>
  <si>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</si>
  <si>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</si>
  <si>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</si>
  <si>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</si>
  <si>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</si>
  <si>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</si>
  <si>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</si>
  <si>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</si>
  <si>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</si>
  <si>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</si>
  <si>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</si>
  <si>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</si>
  <si>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</si>
  <si>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</si>
  <si>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</si>
  <si>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</si>
  <si>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</si>
  <si>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</si>
  <si>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</si>
  <si>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</si>
  <si>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</si>
  <si>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</si>
  <si>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</si>
  <si>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</si>
  <si>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</si>
  <si>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</si>
  <si>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</si>
  <si>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</si>
  <si>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</si>
  <si>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</si>
  <si>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</si>
  <si>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</si>
  <si>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</si>
  <si>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</si>
  <si>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</si>
  <si>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</si>
  <si>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</si>
  <si>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</si>
  <si>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</si>
  <si>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</si>
  <si>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</si>
  <si>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</si>
  <si>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</si>
  <si>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</si>
  <si>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</si>
  <si>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</si>
  <si>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</si>
  <si>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</si>
  <si>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</si>
  <si>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</si>
  <si>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</si>
  <si>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</si>
  <si>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</si>
  <si>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</si>
  <si>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</si>
  <si>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</si>
  <si>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</si>
  <si>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</si>
  <si>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</si>
  <si>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</si>
  <si>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</si>
  <si>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</si>
  <si>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</si>
  <si>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</si>
  <si>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</si>
  <si>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</si>
  <si>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</si>
  <si>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</si>
  <si>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</si>
  <si>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</si>
  <si>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</si>
  <si>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</si>
  <si>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</si>
  <si>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</si>
  <si>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</si>
  <si>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</si>
  <si>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</si>
  <si>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</si>
  <si>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</si>
  <si>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</si>
  <si>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</si>
  <si>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</si>
  <si>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</si>
  <si>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</si>
  <si>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</si>
  <si>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</si>
  <si>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</si>
  <si>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</si>
  <si>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</si>
  <si>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</si>
  <si>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</si>
  <si>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</si>
  <si>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</si>
  <si>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</si>
  <si>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</si>
  <si>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</si>
  <si>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</si>
  <si>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</si>
  <si>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</si>
  <si>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</si>
  <si>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</si>
  <si>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</si>
  <si>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</si>
  <si>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</si>
  <si>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</si>
  <si>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</si>
  <si>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</si>
  <si>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</si>
  <si>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</si>
  <si>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</si>
  <si>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</si>
  <si>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</si>
  <si>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</si>
  <si>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</si>
  <si>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</si>
  <si>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</si>
  <si>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</si>
  <si>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</si>
  <si>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</si>
  <si>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</si>
  <si>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</si>
  <si>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</si>
  <si>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</si>
  <si>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</si>
  <si>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</si>
  <si>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</si>
  <si>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</si>
  <si>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</si>
  <si>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</si>
  <si>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</si>
  <si>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</si>
  <si>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</si>
  <si>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</si>
  <si>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</si>
  <si>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</si>
  <si>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</si>
  <si>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</si>
  <si>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</si>
  <si>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</si>
  <si>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</si>
  <si>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</si>
  <si>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</si>
  <si>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</si>
  <si>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</si>
  <si>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</si>
  <si>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</si>
  <si>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</si>
  <si>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</si>
  <si>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</si>
  <si>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</si>
  <si>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</si>
  <si>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</si>
  <si>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</si>
  <si>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</si>
  <si>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</si>
  <si>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</si>
  <si>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</si>
  <si>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</si>
  <si>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</si>
  <si>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</si>
  <si>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</si>
  <si>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</si>
  <si>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</si>
  <si>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</si>
  <si>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</si>
  <si>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</si>
  <si>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</si>
  <si>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</si>
  <si>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</si>
  <si>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</si>
  <si>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</si>
  <si>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</si>
  <si>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</si>
  <si>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</si>
  <si>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</si>
  <si>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</si>
  <si>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</si>
  <si>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</si>
  <si>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</si>
  <si>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</si>
  <si>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</si>
  <si>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</si>
  <si>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</si>
  <si>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</si>
  <si>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</si>
  <si>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</si>
  <si>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</si>
  <si>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</si>
  <si>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</si>
  <si>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</si>
  <si>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</si>
  <si>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</si>
  <si>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</si>
  <si>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</si>
  <si>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</si>
  <si>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</si>
  <si>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</si>
  <si>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</si>
  <si>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</si>
  <si>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</si>
  <si>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</si>
  <si>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</si>
  <si>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</si>
  <si>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</si>
  <si>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</si>
  <si>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</si>
  <si>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</si>
  <si>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</si>
  <si>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</si>
  <si>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</si>
  <si>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</si>
  <si>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</si>
  <si>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</si>
  <si>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</si>
  <si>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</si>
  <si>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</si>
  <si>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</si>
  <si>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</si>
  <si>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</si>
  <si>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</si>
  <si>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</si>
  <si>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</si>
  <si>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</si>
  <si>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</si>
  <si>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</si>
  <si>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</si>
  <si>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</si>
  <si>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</si>
  <si>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</si>
  <si>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</si>
  <si>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</si>
  <si>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</si>
  <si>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</si>
  <si>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</si>
  <si>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</si>
  <si>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</si>
  <si>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</si>
  <si>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</si>
  <si>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</si>
  <si>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</si>
  <si>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</si>
  <si>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</si>
  <si>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</si>
  <si>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</si>
  <si>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</si>
  <si>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</si>
  <si>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</si>
  <si>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</si>
  <si>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</si>
  <si>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</si>
  <si>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</si>
  <si>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</si>
  <si>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</si>
  <si>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</si>
  <si>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</si>
  <si>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</si>
  <si>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</si>
  <si>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</si>
  <si>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</si>
  <si>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</si>
  <si>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</si>
  <si>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</si>
  <si>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</si>
  <si>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</si>
  <si>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</si>
  <si>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</si>
  <si>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</si>
  <si>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</si>
  <si>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</si>
  <si>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</si>
  <si>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</si>
  <si>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</si>
  <si>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</si>
  <si>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</si>
  <si>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</si>
  <si>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</si>
  <si>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</si>
  <si>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</si>
  <si>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</si>
  <si>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</si>
  <si>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</si>
  <si>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</si>
  <si>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</si>
  <si>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</si>
  <si>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</si>
  <si>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</si>
  <si>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</si>
  <si>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</si>
  <si>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</si>
  <si>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</si>
  <si>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</si>
  <si>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</si>
  <si>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</si>
  <si>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</si>
  <si>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</si>
  <si>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</si>
  <si>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</si>
  <si>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</si>
  <si>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</si>
  <si>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</si>
  <si>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</si>
  <si>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</si>
  <si>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</si>
  <si>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</si>
  <si>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</si>
  <si>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</si>
  <si>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</si>
  <si>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</si>
  <si>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</si>
  <si>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</si>
  <si>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</si>
  <si>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</si>
  <si>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</si>
  <si>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</si>
  <si>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</si>
  <si>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</si>
  <si>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</si>
  <si>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</si>
  <si>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</si>
  <si>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</si>
  <si>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</si>
  <si>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</si>
  <si>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</si>
  <si>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</si>
  <si>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</si>
  <si>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</si>
  <si>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</si>
  <si>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</si>
  <si>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</si>
  <si>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</si>
  <si>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</si>
  <si>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</si>
  <si>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</si>
  <si>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</si>
  <si>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</si>
  <si>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</si>
  <si>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</si>
  <si>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</si>
  <si>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</si>
  <si>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</si>
  <si>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</si>
  <si>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</si>
  <si>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</si>
  <si>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</si>
  <si>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</si>
  <si>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</si>
  <si>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</si>
  <si>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</si>
  <si>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</si>
  <si>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</si>
  <si>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</si>
  <si>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</si>
  <si>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</si>
  <si>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</si>
  <si>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</si>
  <si>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</si>
  <si>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</si>
  <si>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</si>
  <si>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</si>
  <si>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</si>
  <si>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</si>
  <si>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</si>
  <si>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</si>
  <si>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</si>
  <si>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</si>
  <si>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</si>
  <si>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</si>
  <si>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</si>
  <si>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</si>
  <si>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</si>
  <si>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</si>
  <si>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</si>
  <si>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</si>
  <si>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</si>
  <si>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</si>
  <si>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</si>
  <si>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</si>
  <si>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</si>
  <si>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</si>
  <si>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</si>
  <si>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</si>
  <si>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</si>
  <si>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</si>
  <si>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</si>
  <si>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</si>
  <si>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</si>
  <si>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</si>
  <si>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</si>
  <si>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</si>
  <si>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</si>
  <si>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</si>
  <si>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</si>
  <si>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</si>
  <si>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</si>
  <si>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</si>
  <si>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</si>
  <si>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</si>
  <si>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</si>
  <si>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</si>
  <si>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</si>
  <si>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</si>
  <si>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</si>
  <si>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</si>
  <si>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</si>
  <si>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</si>
  <si>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</si>
  <si>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</si>
  <si>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</si>
  <si>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</si>
  <si>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</si>
  <si>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</si>
  <si>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</si>
  <si>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</si>
  <si>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</si>
  <si>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</si>
  <si>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</si>
  <si>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</si>
  <si>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</si>
  <si>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</si>
  <si>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</si>
  <si>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</si>
  <si>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</si>
  <si>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</si>
  <si>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</si>
  <si>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</si>
  <si>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</si>
  <si>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</si>
  <si>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</si>
  <si>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</si>
  <si>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</si>
  <si>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</si>
  <si>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</si>
  <si>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</si>
  <si>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</si>
  <si>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</si>
  <si>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</si>
  <si>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</si>
  <si>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</si>
  <si>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</si>
  <si>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</si>
  <si>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</si>
  <si>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</si>
  <si>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</si>
  <si>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</si>
  <si>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</si>
  <si>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</si>
  <si>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</si>
  <si>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</si>
  <si>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</si>
  <si>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</si>
  <si>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</si>
  <si>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</si>
  <si>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</si>
  <si>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</si>
  <si>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</si>
  <si>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</si>
  <si>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</si>
  <si>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</si>
  <si>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</si>
  <si>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</si>
  <si>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</si>
  <si>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</si>
  <si>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</si>
  <si>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</si>
  <si>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</si>
  <si>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</si>
  <si>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</si>
  <si>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</si>
  <si>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</si>
  <si>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</si>
  <si>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</si>
  <si>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</si>
  <si>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</si>
  <si>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</si>
  <si>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</si>
  <si>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</si>
  <si>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</si>
  <si>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</si>
  <si>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</si>
  <si>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</si>
  <si>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</si>
  <si>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</si>
  <si>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</si>
  <si>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</si>
  <si>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</si>
  <si>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</si>
  <si>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</si>
  <si>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</si>
  <si>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</si>
  <si>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</si>
  <si>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</si>
  <si>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</si>
  <si>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</si>
  <si>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</si>
  <si>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</si>
  <si>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</si>
  <si>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</si>
  <si>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</si>
  <si>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</si>
  <si>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</si>
  <si>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</si>
  <si>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</si>
  <si>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</si>
  <si>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</si>
  <si>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</si>
  <si>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</si>
  <si>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</si>
  <si>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</si>
  <si>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</si>
  <si>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</si>
  <si>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</si>
  <si>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</si>
  <si>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</si>
  <si>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</si>
  <si>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</si>
  <si>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</si>
  <si>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</si>
  <si>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</si>
  <si>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</si>
  <si>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</si>
  <si>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</si>
  <si>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</si>
  <si>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</si>
  <si>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</si>
  <si>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</si>
  <si>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</si>
  <si>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</si>
  <si>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</si>
  <si>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</si>
  <si>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</si>
  <si>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</si>
  <si>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</si>
  <si>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</si>
  <si>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</si>
  <si>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</si>
  <si>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</si>
  <si>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</si>
  <si>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</si>
  <si>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</si>
  <si>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</si>
  <si>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</si>
  <si>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</si>
  <si>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</si>
  <si>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</si>
  <si>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</si>
  <si>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</si>
  <si>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</si>
  <si>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</si>
  <si>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</si>
  <si>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</si>
  <si>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</si>
  <si>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</si>
  <si>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</si>
  <si>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</si>
  <si>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</si>
  <si>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</si>
  <si>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</si>
  <si>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</si>
  <si>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</si>
  <si>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</si>
  <si>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</si>
  <si>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</si>
  <si>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</si>
  <si>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</si>
  <si>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</si>
  <si>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</si>
  <si>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</si>
  <si>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</si>
  <si>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</si>
  <si>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</si>
  <si>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</si>
  <si>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</si>
  <si>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</si>
  <si>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</si>
  <si>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</si>
  <si>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</si>
  <si>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</si>
  <si>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</si>
  <si>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</si>
  <si>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</si>
  <si>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</si>
  <si>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</si>
  <si>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</si>
  <si>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</si>
  <si>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</si>
  <si>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</si>
  <si>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</si>
  <si>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</si>
  <si>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</si>
  <si>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</si>
  <si>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</si>
  <si>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</si>
  <si>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</si>
  <si>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</si>
  <si>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</si>
  <si>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</si>
  <si>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</si>
  <si>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</si>
  <si>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</si>
  <si>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</si>
  <si>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</si>
  <si>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</si>
  <si>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</si>
  <si>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</si>
  <si>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</si>
  <si>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</si>
  <si>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</si>
  <si>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</si>
  <si>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</si>
  <si>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</si>
  <si>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</si>
  <si>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</si>
  <si>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</si>
  <si>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</si>
  <si>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</si>
  <si>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</si>
  <si>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</si>
  <si>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</si>
  <si>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</si>
  <si>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</si>
  <si>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</si>
  <si>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</si>
  <si>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</si>
  <si>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</si>
  <si>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</si>
  <si>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</si>
  <si>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</si>
  <si>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</si>
  <si>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</si>
  <si>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</si>
  <si>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</si>
  <si>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</si>
  <si>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</si>
  <si>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</si>
  <si>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</si>
  <si>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</si>
  <si>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АДВЕРТАЙЗИНГ ПРОДИДЖИ АД</t>
  </si>
  <si>
    <t>Ръководител: Николаос Асикис</t>
  </si>
  <si>
    <t>Николаос Асикис</t>
  </si>
  <si>
    <t>Ръководител:Николаос Асикис</t>
  </si>
  <si>
    <t>Асики Ангелики &amp; Сиа Е.Е.</t>
  </si>
  <si>
    <t xml:space="preserve"> 01.01.2010 г. - 31.12.2010 г.</t>
  </si>
  <si>
    <t>Дата на съставяне: 07.01.2011 г.</t>
  </si>
  <si>
    <t>Съставител: ЕсЕфПи Акаунтинг ООД</t>
  </si>
  <si>
    <t>07.01.2011 г.</t>
  </si>
  <si>
    <t>Дата на съставяне:  07.01.2011 г.</t>
  </si>
  <si>
    <t xml:space="preserve">Дата  на съставяне: 07.01.2011 г.                                                </t>
  </si>
  <si>
    <t xml:space="preserve">Дата на съставяне:  07.01.2011 г.  </t>
  </si>
  <si>
    <r>
      <t xml:space="preserve">Дата на съставяне: </t>
    </r>
    <r>
      <rPr>
        <sz val="10"/>
        <rFont val="Times New Roman"/>
        <family val="1"/>
      </rPr>
      <t>07.01.2011 г.</t>
    </r>
  </si>
  <si>
    <t>ЕсЕфПи Акаунтинг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</si>
</sst>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175418705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720</v>
      </c>
      <c r="H11" s="152">
        <v>720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720</v>
      </c>
      <c r="H17" s="154">
        <f>H11+H14+H15+H16</f>
        <v>720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</v>
      </c>
      <c r="H21" s="156">
        <f>SUM(H22:H24)</f>
        <v>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/>
      <c r="E24" s="237" t="s">
        <v>72</v>
      </c>
      <c r="F24" s="242" t="s">
        <v>73</v>
      </c>
      <c r="G24" s="152">
        <v>45</v>
      </c>
      <c r="H24" s="152">
        <v>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45</v>
      </c>
      <c r="H25" s="154">
        <f>H19+H20+H21</f>
        <v>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2315</v>
      </c>
      <c r="H27" s="154">
        <f>SUM(H28:H30)</f>
        <v>-28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2315</v>
      </c>
      <c r="H28" s="152">
        <v>34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</v>
      </c>
      <c r="H31" s="152">
        <v>2343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2348</v>
      </c>
      <c r="H33" s="154">
        <f>H27+H31+H32</f>
        <v>2315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3113</v>
      </c>
      <c r="H36" s="154">
        <f>H25+H17+H33</f>
        <v>3080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</v>
      </c>
      <c r="D55" s="155">
        <f>D19+D20+D21+D27+D32+D45+D51+D53+D54</f>
        <v>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280</v>
      </c>
      <c r="H61" s="154">
        <f>SUM(H62:H68)</f>
        <v>400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f>33+181</f>
        <v>214</v>
      </c>
      <c r="H64" s="152">
        <v>331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f>2+24</f>
        <v>26</v>
      </c>
      <c r="H67" s="152">
        <v>3</v>
      </c>
    </row>
    <row r="68" spans="1:8" ht="15">
      <c r="A68" s="235" t="s">
        <v>211</v>
      </c>
      <c r="B68" s="241" t="s">
        <v>212</v>
      </c>
      <c r="C68" s="151">
        <f>842+65</f>
        <v>907</v>
      </c>
      <c r="D68" s="151">
        <v>990</v>
      </c>
      <c r="E68" s="237" t="s">
        <v>213</v>
      </c>
      <c r="F68" s="242" t="s">
        <v>214</v>
      </c>
      <c r="G68" s="152">
        <f>8+15+1+12</f>
        <v>36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23+13+2</f>
        <v>38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318</v>
      </c>
      <c r="H71" s="161">
        <f>H59+H60+H61+H69+H70</f>
        <v>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50+43+84</f>
        <v>177</v>
      </c>
      <c r="D74" s="151">
        <v>50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1084</v>
      </c>
      <c r="D75" s="155">
        <f>SUM(D67:D74)</f>
        <v>1049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318</v>
      </c>
      <c r="H79" s="162">
        <f>H71+H74+H75+H76</f>
        <v>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2340</v>
      </c>
      <c r="D83" s="151">
        <v>2340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2340</v>
      </c>
      <c r="D84" s="155">
        <f>D83+D82+D78</f>
        <v>2340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3426</v>
      </c>
      <c r="D93" s="155">
        <f>D64+D75+D84+D91+D92</f>
        <v>3492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3431</v>
      </c>
      <c r="D94" s="164">
        <f>D93+D55</f>
        <v>3493</v>
      </c>
      <c r="E94" s="449" t="s">
        <v>270</v>
      </c>
      <c r="F94" s="289" t="s">
        <v>271</v>
      </c>
      <c r="G94" s="165">
        <f>G36+G39+G55+G79</f>
        <v>3431</v>
      </c>
      <c r="H94" s="165">
        <f>H36+H39+H55+H79</f>
        <v>3493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868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6" sqref="C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АДВЕРТАЙЗИНГ ПРОДИДЖИ АД</v>
      </c>
      <c r="C2" s="589"/>
      <c r="D2" s="589"/>
      <c r="E2" s="589"/>
      <c r="F2" s="575" t="s">
        <v>2</v>
      </c>
      <c r="G2" s="575"/>
      <c r="H2" s="526">
        <f>'справка №1-БАЛАНС'!H3</f>
        <v>175418705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01.01.2010 г. - 31.12.2010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20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f>55+253+1</f>
        <v>309</v>
      </c>
      <c r="D10" s="46">
        <v>154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f>1+1</f>
        <v>2</v>
      </c>
      <c r="D11" s="46"/>
      <c r="E11" s="300" t="s">
        <v>292</v>
      </c>
      <c r="F11" s="549" t="s">
        <v>293</v>
      </c>
      <c r="G11" s="550">
        <f>227+255</f>
        <v>482</v>
      </c>
      <c r="H11" s="550">
        <v>1278</v>
      </c>
    </row>
    <row r="12" spans="1:8" ht="12">
      <c r="A12" s="298" t="s">
        <v>294</v>
      </c>
      <c r="B12" s="299" t="s">
        <v>295</v>
      </c>
      <c r="C12" s="46">
        <f>39+55</f>
        <v>94</v>
      </c>
      <c r="D12" s="46">
        <v>106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f>6+15</f>
        <v>21</v>
      </c>
      <c r="D13" s="46"/>
      <c r="E13" s="301" t="s">
        <v>51</v>
      </c>
      <c r="F13" s="551" t="s">
        <v>299</v>
      </c>
      <c r="G13" s="548">
        <f>SUM(G9:G12)</f>
        <v>482</v>
      </c>
      <c r="H13" s="548">
        <f>SUM(H9:H12)</f>
        <v>1278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</v>
      </c>
      <c r="D16" s="47">
        <v>793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441</v>
      </c>
      <c r="D19" s="49">
        <f>SUM(D9:D15)+D16</f>
        <v>1073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2164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2164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f>1+1</f>
        <v>2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444</v>
      </c>
      <c r="D28" s="50">
        <f>D26+D19</f>
        <v>1093</v>
      </c>
      <c r="E28" s="127" t="s">
        <v>338</v>
      </c>
      <c r="F28" s="554" t="s">
        <v>339</v>
      </c>
      <c r="G28" s="548">
        <f>G13+G15+G24</f>
        <v>482</v>
      </c>
      <c r="H28" s="548">
        <f>H13+H15+H24</f>
        <v>3442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38</v>
      </c>
      <c r="D30" s="50">
        <f>IF((H28-D28)&gt;0,H28-D28,0)</f>
        <v>2349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7</v>
      </c>
      <c r="H32" s="550">
        <v>7</v>
      </c>
    </row>
    <row r="33" spans="1:18" ht="12">
      <c r="A33" s="128" t="s">
        <v>350</v>
      </c>
      <c r="B33" s="306" t="s">
        <v>351</v>
      </c>
      <c r="C33" s="49">
        <f>C28-C31+C32</f>
        <v>444</v>
      </c>
      <c r="D33" s="49">
        <f>D28-D31+D32</f>
        <v>1093</v>
      </c>
      <c r="E33" s="127" t="s">
        <v>352</v>
      </c>
      <c r="F33" s="554" t="s">
        <v>353</v>
      </c>
      <c r="G33" s="53">
        <f>G32-G31+G28</f>
        <v>489</v>
      </c>
      <c r="H33" s="53">
        <f>H32-H31+H28</f>
        <v>3449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45</v>
      </c>
      <c r="D34" s="50">
        <f>IF((H33-D33)&gt;0,H33-D33,0)</f>
        <v>2356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12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33</v>
      </c>
      <c r="D39" s="460">
        <f>+IF((H33-D33-D35)&gt;0,H33-D33-D35,0)</f>
        <v>2356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33</v>
      </c>
      <c r="D41" s="52">
        <f>IF(H39=0,IF(D39-D40&gt;0,D39-D40+H40,0),IF(H39-H40&lt;0,H40-H39+D39,0))</f>
        <v>2356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489</v>
      </c>
      <c r="D42" s="53">
        <f>D33+D35+D39</f>
        <v>3449</v>
      </c>
      <c r="E42" s="128" t="s">
        <v>379</v>
      </c>
      <c r="F42" s="129" t="s">
        <v>380</v>
      </c>
      <c r="G42" s="53">
        <f>G39+G33</f>
        <v>489</v>
      </c>
      <c r="H42" s="53">
        <f>H39+H33</f>
        <v>3449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7" t="s">
        <v>874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9">
      <selection activeCell="D43" sqref="D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АДВЕРТАЙЗИНГ ПРОДИДЖИ АД</v>
      </c>
      <c r="C4" s="541" t="s">
        <v>2</v>
      </c>
      <c r="D4" s="541">
        <f>'справка №1-БАЛАНС'!H3</f>
        <v>175418705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131+294</f>
        <v>425</v>
      </c>
      <c r="D10" s="54">
        <v>1288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-3-82-1</f>
        <v>-86</v>
      </c>
      <c r="D11" s="54">
        <v>-817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-12-3-12-26-44</f>
        <v>-97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5-16+3</f>
        <v>-8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10-324</f>
        <v>-314</v>
      </c>
      <c r="D19" s="54">
        <v>-37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-80</v>
      </c>
      <c r="D20" s="55">
        <f>SUM(D10:D19)</f>
        <v>288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-12</v>
      </c>
      <c r="D37" s="54">
        <v>-180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f>-1-1</f>
        <v>-2</v>
      </c>
      <c r="D39" s="54">
        <v>-19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</v>
      </c>
      <c r="D42" s="55">
        <f>SUM(D34:D41)</f>
        <v>-200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-101</v>
      </c>
      <c r="D43" s="55">
        <f>D42+D32+D20</f>
        <v>87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6+97</f>
        <v>103</v>
      </c>
      <c r="D44" s="132">
        <v>16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103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21" sqref="I2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АДВЕРТАЙЗИНГ ПРОДИДЖИ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175418705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- 31.12.2010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720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45</v>
      </c>
      <c r="I11" s="58">
        <f>'справка №1-БАЛАНС'!H28+'справка №1-БАЛАНС'!H31</f>
        <v>2377</v>
      </c>
      <c r="J11" s="58">
        <f>'справка №1-БАЛАНС'!H29+'справка №1-БАЛАНС'!H32</f>
        <v>-62</v>
      </c>
      <c r="K11" s="60"/>
      <c r="L11" s="344">
        <f>SUM(C11:K11)</f>
        <v>3080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720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45</v>
      </c>
      <c r="I15" s="61">
        <f t="shared" si="2"/>
        <v>2377</v>
      </c>
      <c r="J15" s="61">
        <f t="shared" si="2"/>
        <v>-62</v>
      </c>
      <c r="K15" s="61">
        <f t="shared" si="2"/>
        <v>0</v>
      </c>
      <c r="L15" s="344">
        <f t="shared" si="1"/>
        <v>3080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33</v>
      </c>
      <c r="J16" s="345">
        <f>+'справка №1-БАЛАНС'!G32</f>
        <v>0</v>
      </c>
      <c r="K16" s="60"/>
      <c r="L16" s="344">
        <f t="shared" si="1"/>
        <v>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-62</v>
      </c>
      <c r="J20" s="60">
        <v>62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720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45</v>
      </c>
      <c r="I29" s="59">
        <f t="shared" si="6"/>
        <v>2348</v>
      </c>
      <c r="J29" s="59">
        <f t="shared" si="6"/>
        <v>0</v>
      </c>
      <c r="K29" s="59">
        <f t="shared" si="6"/>
        <v>0</v>
      </c>
      <c r="L29" s="344">
        <f t="shared" si="1"/>
        <v>3113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720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45</v>
      </c>
      <c r="I32" s="59">
        <f t="shared" si="7"/>
        <v>2348</v>
      </c>
      <c r="J32" s="59">
        <f t="shared" si="7"/>
        <v>0</v>
      </c>
      <c r="K32" s="59">
        <f t="shared" si="7"/>
        <v>0</v>
      </c>
      <c r="L32" s="344">
        <f t="shared" si="1"/>
        <v>3113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9" t="s">
        <v>818</v>
      </c>
      <c r="E38" s="579"/>
      <c r="F38" s="579" t="s">
        <v>874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E22" sqref="E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АДВЕРТАЙЗИНГ ПРОДИДЖИ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175418705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01.01.2010 г. - 31.12.2010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1</v>
      </c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>
        <v>4</v>
      </c>
      <c r="F16" s="189">
        <v>1</v>
      </c>
      <c r="G16" s="74">
        <f t="shared" si="2"/>
        <v>4</v>
      </c>
      <c r="H16" s="65"/>
      <c r="I16" s="65"/>
      <c r="J16" s="74">
        <f t="shared" si="3"/>
        <v>4</v>
      </c>
      <c r="K16" s="65"/>
      <c r="L16" s="65">
        <v>2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</v>
      </c>
      <c r="E17" s="194">
        <f>SUM(E9:E16)</f>
        <v>5</v>
      </c>
      <c r="F17" s="194">
        <f>SUM(F9:F16)</f>
        <v>1</v>
      </c>
      <c r="G17" s="74">
        <f t="shared" si="2"/>
        <v>5</v>
      </c>
      <c r="H17" s="75">
        <f>SUM(H9:H16)</f>
        <v>0</v>
      </c>
      <c r="I17" s="75">
        <f>SUM(I9:I16)</f>
        <v>0</v>
      </c>
      <c r="J17" s="74">
        <f t="shared" si="3"/>
        <v>5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>
        <v>2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</v>
      </c>
      <c r="E40" s="438">
        <f>E17+E18+E19+E25+E38+E39</f>
        <v>7</v>
      </c>
      <c r="F40" s="438">
        <f aca="true" t="shared" si="13" ref="F40:R40">F17+F18+F19+F25+F38+F39</f>
        <v>1</v>
      </c>
      <c r="G40" s="438">
        <f t="shared" si="13"/>
        <v>7</v>
      </c>
      <c r="H40" s="438">
        <f t="shared" si="13"/>
        <v>0</v>
      </c>
      <c r="I40" s="438">
        <f t="shared" si="13"/>
        <v>0</v>
      </c>
      <c r="J40" s="438">
        <f t="shared" si="13"/>
        <v>7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874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АДВЕРТАЙЗИНГ ПРОДИДЖИ АД</v>
      </c>
      <c r="C3" s="619"/>
      <c r="D3" s="526" t="s">
        <v>2</v>
      </c>
      <c r="E3" s="107">
        <f>'справка №1-БАЛАНС'!H3</f>
        <v>175418705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- 31.12.2010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5">
      <c r="A28" s="396" t="s">
        <v>647</v>
      </c>
      <c r="B28" s="397" t="s">
        <v>648</v>
      </c>
      <c r="C28" s="151">
        <v>907</v>
      </c>
      <c r="D28" s="151">
        <v>907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5">
      <c r="A35" s="396" t="s">
        <v>661</v>
      </c>
      <c r="B35" s="397" t="s">
        <v>662</v>
      </c>
      <c r="C35" s="151"/>
      <c r="D35" s="151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177</v>
      </c>
      <c r="D38" s="105">
        <f>SUM(D39:D42)</f>
        <v>177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5">
      <c r="A42" s="396" t="s">
        <v>675</v>
      </c>
      <c r="B42" s="397" t="s">
        <v>676</v>
      </c>
      <c r="C42" s="151">
        <f>93+84</f>
        <v>177</v>
      </c>
      <c r="D42" s="108">
        <v>177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1084</v>
      </c>
      <c r="D43" s="104">
        <f>D24+D28+D29+D31+D30+D32+D33+D38</f>
        <v>1084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1084</v>
      </c>
      <c r="D44" s="103">
        <f>D43+D21+D19+D9</f>
        <v>1084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280</v>
      </c>
      <c r="D85" s="104">
        <f>SUM(D86:D90)+D94</f>
        <v>280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5">
      <c r="A87" s="396" t="s">
        <v>745</v>
      </c>
      <c r="B87" s="397" t="s">
        <v>746</v>
      </c>
      <c r="C87" s="152">
        <f>33+181</f>
        <v>214</v>
      </c>
      <c r="D87" s="152">
        <v>214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5">
      <c r="A89" s="396" t="s">
        <v>749</v>
      </c>
      <c r="B89" s="397" t="s">
        <v>750</v>
      </c>
      <c r="C89" s="152">
        <v>4</v>
      </c>
      <c r="D89" s="152">
        <v>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5">
      <c r="A91" s="396" t="s">
        <v>753</v>
      </c>
      <c r="B91" s="397" t="s">
        <v>754</v>
      </c>
      <c r="C91" s="152"/>
      <c r="D91" s="152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f>24+12</f>
        <v>36</v>
      </c>
      <c r="D93" s="108">
        <v>36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f>2+24</f>
        <v>26</v>
      </c>
      <c r="D94" s="108">
        <v>26</v>
      </c>
      <c r="E94" s="119">
        <f t="shared" si="1"/>
        <v>0</v>
      </c>
      <c r="F94" s="108"/>
    </row>
    <row r="95" spans="1:6" ht="15">
      <c r="A95" s="396" t="s">
        <v>759</v>
      </c>
      <c r="B95" s="397" t="s">
        <v>760</v>
      </c>
      <c r="C95" s="152">
        <v>38</v>
      </c>
      <c r="D95" s="152">
        <v>38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318</v>
      </c>
      <c r="D96" s="104">
        <f>D85+D80+D75+D71+D95</f>
        <v>318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318</v>
      </c>
      <c r="D97" s="104">
        <f>D96+D68+D66</f>
        <v>318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 t="s">
        <v>868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35" sqref="H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АДВЕРТАЙЗИНГ ПРОДИДЖИ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175418705</v>
      </c>
    </row>
    <row r="5" spans="1:9" ht="15">
      <c r="A5" s="501" t="s">
        <v>5</v>
      </c>
      <c r="B5" s="621" t="str">
        <f>'справка №1-БАЛАНС'!E5</f>
        <v> 01.01.2010 г. - 31.12.2010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3"/>
      <c r="C30" s="623"/>
      <c r="D30" s="459" t="s">
        <v>818</v>
      </c>
      <c r="E30" s="622" t="s">
        <v>874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52" sqref="C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АДВЕРТАЙЗИНГ ПРОДИДЖИ АД</v>
      </c>
      <c r="C5" s="627"/>
      <c r="D5" s="627"/>
      <c r="E5" s="570" t="s">
        <v>2</v>
      </c>
      <c r="F5" s="451">
        <f>'справка №1-БАЛАНС'!H3</f>
        <v>175418705</v>
      </c>
    </row>
    <row r="6" spans="1:13" ht="15" customHeight="1">
      <c r="A6" s="27" t="s">
        <v>821</v>
      </c>
      <c r="B6" s="628" t="str">
        <f>'справка №1-БАЛАНС'!E5</f>
        <v> 01.01.2010 г. - 31.12.2010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865</v>
      </c>
      <c r="B133" s="40"/>
      <c r="C133" s="441">
        <v>2340</v>
      </c>
      <c r="D133" s="441">
        <v>98</v>
      </c>
      <c r="E133" s="441"/>
      <c r="F133" s="443">
        <f>C133-E133</f>
        <v>2340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2340</v>
      </c>
      <c r="D148" s="429"/>
      <c r="E148" s="429">
        <f>SUM(E133:E147)</f>
        <v>0</v>
      </c>
      <c r="F148" s="442">
        <f>SUM(F133:F147)</f>
        <v>2340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2340</v>
      </c>
      <c r="D149" s="429"/>
      <c r="E149" s="429">
        <f>E148+E131+E114+E97</f>
        <v>0</v>
      </c>
      <c r="F149" s="442">
        <f>F148+F131+F114+F97</f>
        <v>2340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9" t="s">
        <v>868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2011-03-29T05:56:59Z</cp:lastPrinted>
  <dcterms:created xsi:type="dcterms:W3CDTF">2000-06-29T12:02:40Z</dcterms:created>
  <dcterms:modified xsi:type="dcterms:W3CDTF">2011-03-29T11:12:03Z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