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BS" sheetId="2" r:id="rId2"/>
    <sheet name="CFS" sheetId="3" r:id="rId3"/>
    <sheet name="IS" sheetId="4" r:id="rId4"/>
    <sheet name="IS 2" sheetId="5" r:id="rId5"/>
    <sheet name="EQS" sheetId="6" r:id="rId6"/>
  </sheet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'EQS'!#REF!</definedName>
    <definedName name="Z_2BD2C2C3_AF9C_11D6_9CEF_00D009775214_.wvu.Cols" localSheetId="5" hidden="1">'EQS'!#REF!</definedName>
    <definedName name="Z_3DF3D3DF_0C20_498D_AC7F_CE0D39724717_.wvu.Cols" localSheetId="5" hidden="1">'EQS'!#REF!</definedName>
    <definedName name="Z_9656BBF7_C4A3_41EC_B0C6_A21B380E3C2F_.wvu.Cols" localSheetId="5" hidden="1">'EQS'!#REF!</definedName>
    <definedName name="Z_9656BBF7_C4A3_41EC_B0C6_A21B380E3C2F_.wvu.PrintArea" localSheetId="5" hidden="1">'EQS'!$A$1:$Q$39</definedName>
  </definedNames>
  <calcPr fullCalcOnLoad="1"/>
</workbook>
</file>

<file path=xl/sharedStrings.xml><?xml version="1.0" encoding="utf-8"?>
<sst xmlns="http://schemas.openxmlformats.org/spreadsheetml/2006/main" count="233" uniqueCount="189">
  <si>
    <t>Име на дружеството:</t>
  </si>
  <si>
    <t>Адрес на управление:</t>
  </si>
  <si>
    <t>Обслужващи банки:</t>
  </si>
  <si>
    <t>BGN'000</t>
  </si>
  <si>
    <t>Изпълнителен директор:</t>
  </si>
  <si>
    <t>Законови резерви</t>
  </si>
  <si>
    <t>Съвет на директорите:</t>
  </si>
  <si>
    <t>Юристи:</t>
  </si>
  <si>
    <t>Одитори:</t>
  </si>
  <si>
    <t>Основен акционерен капитал</t>
  </si>
  <si>
    <t>АФА ООД</t>
  </si>
  <si>
    <t>Общо собствен капитал</t>
  </si>
  <si>
    <t xml:space="preserve">Главен счетоводител: 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</si>
  <si>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</si>
  <si>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</si>
  <si>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</si>
  <si>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</si>
  <si>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</si>
  <si>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</si>
  <si>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</si>
  <si>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</si>
  <si>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</si>
  <si>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</si>
  <si>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</si>
  <si>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Весела Стоева</t>
  </si>
  <si>
    <t>Александър Тодоров</t>
  </si>
  <si>
    <t>Андрей Брешков</t>
  </si>
  <si>
    <t xml:space="preserve">Разпределение на печалбата за:               </t>
  </si>
  <si>
    <t xml:space="preserve"> * дивиденти</t>
  </si>
  <si>
    <t xml:space="preserve">Изпълнителен директор: </t>
  </si>
  <si>
    <t>д.и.н.Огнян Донев</t>
  </si>
  <si>
    <t>Венцислав Стоев</t>
  </si>
  <si>
    <t>Фани Божинова</t>
  </si>
  <si>
    <t>Любимка Георгиева</t>
  </si>
  <si>
    <t>Стефан Йовков</t>
  </si>
  <si>
    <t>Унифарм АД чрез Огнян Палавеев</t>
  </si>
  <si>
    <t>Ситибанк Н.А.</t>
  </si>
  <si>
    <t xml:space="preserve"> </t>
  </si>
  <si>
    <t>Преоценъчен резерв - имоти, машини и оборудване</t>
  </si>
  <si>
    <t>Преоценъчен резерв - финансови активи</t>
  </si>
  <si>
    <t>Юробанк и Еф Джи България АД</t>
  </si>
  <si>
    <t>Уникредит  АД</t>
  </si>
  <si>
    <t>МКB Unionbank</t>
  </si>
  <si>
    <t>2008   BGN'000</t>
  </si>
  <si>
    <t>Гл. счетоводител (съставител):</t>
  </si>
  <si>
    <t xml:space="preserve">Финансов директор: </t>
  </si>
  <si>
    <t>Борис Борисов</t>
  </si>
  <si>
    <t>Финансов директор:</t>
  </si>
  <si>
    <t>Неразпреде-лена печалба</t>
  </si>
  <si>
    <t>2009   BGN'000</t>
  </si>
  <si>
    <t>за годината,завършваща на 31 декември 2009 година</t>
  </si>
  <si>
    <t>Нетна печалба/ (загуба) за годината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</si>
  <si>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</si>
  <si>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>Промяна в справедливата стойност на финансови активи на разположение и за продажба</t>
  </si>
  <si>
    <t>Печалба / (загуба) от преоценка на имоти, машини и оборудване</t>
  </si>
  <si>
    <r>
      <t xml:space="preserve">Данък върху дохода, свързан с компонентите на другия всеобхватен </t>
    </r>
    <r>
      <rPr>
        <sz val="11"/>
        <color indexed="8"/>
        <rFont val="Times New Roman"/>
        <family val="1"/>
      </rPr>
      <t xml:space="preserve">доход </t>
    </r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</si>
  <si>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</si>
  <si>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 xml:space="preserve"> * резерви</t>
  </si>
  <si>
    <t>Общ всеобхватен доход за годината</t>
  </si>
  <si>
    <t>Прехвърляне към неразпределената печалба</t>
  </si>
  <si>
    <t>Салдо към 1 декември  2008 година</t>
  </si>
  <si>
    <t>ОБЩ ВСЕОБХВАТЕН ДОХОД ЗА ГОДИНАТА</t>
  </si>
  <si>
    <t xml:space="preserve">ГРУПА СОФАРМА </t>
  </si>
  <si>
    <t xml:space="preserve">ПРЕДВАРИТЕЛЕН КОНСОЛИДИРАН ОТЧЕТ ЗА ВСЕОБХВАТНИЯ ДОХОД </t>
  </si>
  <si>
    <t>Дата: 26/02/2010 г.</t>
  </si>
  <si>
    <t>Курсови разлики от преизчисление на финансови отчети на дъщерни дружества в чужбина</t>
  </si>
  <si>
    <t>ПРЕДВАРИТЕЛЕН КОНСОЛИДИРАН ОТЧЕТ ЗА ПРОМЕНИТЕ В СОБСТВЕНИЯ КАПИТАЛ</t>
  </si>
  <si>
    <t>Обратно изкупени собствени акции</t>
  </si>
  <si>
    <t>Преизчисления на чуждестранни операции и дейности</t>
  </si>
  <si>
    <t>Ефекти поети от некотролиращо участие</t>
  </si>
  <si>
    <t>Салдо към 31 декември 2008 година (неодитирано)</t>
  </si>
  <si>
    <t>Салдо към 31 декември 2009 година (неодитирано)</t>
  </si>
  <si>
    <t>неодитиран</t>
  </si>
  <si>
    <t>ГРУПА  СОФАРМА</t>
  </si>
  <si>
    <t xml:space="preserve">ПРЕДВАРИТЕЛЕН КОНСОЛИДИРАН  ОТЧЕТ ЗА ДОХОДИТЕ  </t>
  </si>
  <si>
    <t xml:space="preserve"> 2009   BGN'000</t>
  </si>
  <si>
    <t xml:space="preserve"> 2008   BGN'000</t>
  </si>
  <si>
    <t>Приходи от продажби</t>
  </si>
  <si>
    <t>Други доходи от дейността (нетно)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</si>
  <si>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</si>
  <si>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</si>
  <si>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</si>
  <si>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</si>
  <si>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</si>
  <si>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Себестойност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</si>
  <si>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</si>
  <si>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</si>
  <si>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</si>
  <si>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</si>
  <si>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 xml:space="preserve">Печалби /(загуби) от придобиване и освобождаване </t>
  </si>
  <si>
    <t>на дъщерни дружества, нетно</t>
  </si>
  <si>
    <t>Печалба преди данъци върху печалбата</t>
  </si>
  <si>
    <t>Разход за данъци върху печалбата</t>
  </si>
  <si>
    <t xml:space="preserve">Нетна печалба </t>
  </si>
  <si>
    <t>Наименование на приходите</t>
  </si>
  <si>
    <t>2002 хил.лв.</t>
  </si>
  <si>
    <t>Нетна печалба за групата</t>
  </si>
  <si>
    <t>Нетна печалба непринадлежаща на групата</t>
  </si>
  <si>
    <t>Изпълнителен директор: д.и.н.Огнян Донев</t>
  </si>
  <si>
    <t>Финансов директор: Борис Борисов</t>
  </si>
  <si>
    <t>Съставител:Йорданка Петкова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</si>
  <si>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</si>
  <si>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ГРУПА СОФАРМА</t>
  </si>
  <si>
    <t xml:space="preserve">ПРЕДВАРИТЕЛЕН КОНСОЛИДИРАН ОТЧЕТ ЗА ПАРИЧНИТЕ ПОТОЦИ </t>
  </si>
  <si>
    <t xml:space="preserve">  2009   BGN'000</t>
  </si>
  <si>
    <t xml:space="preserve">  2008   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</si>
  <si>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</si>
  <si>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</si>
  <si>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</si>
  <si>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</si>
  <si>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</si>
  <si>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</si>
  <si>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данъци върху печалбата</t>
  </si>
  <si>
    <t>Възстановени данъци върху печалбата</t>
  </si>
  <si>
    <t>Платени лихви и банкови такси по заеми за оборотни средства</t>
  </si>
  <si>
    <t>Други постъпления/(плащания), нетно</t>
  </si>
  <si>
    <t>Нетни парични потоци (използвани в)/от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</si>
  <si>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</si>
  <si>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</si>
  <si>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</si>
  <si>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</si>
  <si>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Покупки на акции </t>
  </si>
  <si>
    <t>Постъпления от продажба на акции</t>
  </si>
  <si>
    <t>Предоставени заеми на свързани предприятия</t>
  </si>
  <si>
    <t>Предоставени заеми на трети лица</t>
  </si>
  <si>
    <t>Възстановени заеми от свързани предприятия</t>
  </si>
  <si>
    <t>Възстановени заеми от трети лица</t>
  </si>
  <si>
    <t>Получени лихви по предоставени заеми</t>
  </si>
  <si>
    <t>Получени дивиденти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</si>
  <si>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</si>
  <si>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</si>
  <si>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</si>
  <si>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банкови заеми</t>
  </si>
  <si>
    <t>Изплащане на дългосрочни банкови  заеми</t>
  </si>
  <si>
    <t>Изплащане на облигационни заеми</t>
  </si>
  <si>
    <t>Постъпления от краткосрочни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</si>
  <si>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</si>
  <si>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</si>
  <si>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</si>
  <si>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</si>
  <si>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Нетни парични потоци от финансова дейност</t>
  </si>
  <si>
    <t>Ефект от промени на валутни курсове върху парични средства</t>
  </si>
  <si>
    <t xml:space="preserve">Нетно увеличение/(намаление) на паричните средства </t>
  </si>
  <si>
    <t>Парични средства на 1 януари</t>
  </si>
  <si>
    <t>Парични средства  на 31 декември</t>
  </si>
  <si>
    <t>Дата: 26/02/2010 г</t>
  </si>
  <si>
    <t xml:space="preserve">ГРУПА  СОФАРМА </t>
  </si>
  <si>
    <t>ПРЕДВАРИТЕЛЕН КОНСОЛИДИРАН  ОТЧЕТ ЗА ФИНАНСОВОТО СЪСТОЯНИЕ</t>
  </si>
  <si>
    <t>към 31 декември 2009 година</t>
  </si>
  <si>
    <t>31 декември 2009               BGN'000</t>
  </si>
  <si>
    <t>31 декември 2008               BGN'000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</si>
  <si>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</si>
  <si>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</si>
  <si>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</si>
  <si>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</si>
  <si>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</si>
  <si>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асоциирани дружества</t>
  </si>
  <si>
    <t>Инвестиции на разположение и за продажба</t>
  </si>
  <si>
    <t>Предоставени дългосрочни заеми на свързани предприятия</t>
  </si>
  <si>
    <t>Други нетекущи активи</t>
  </si>
  <si>
    <t>Текущи активи</t>
  </si>
  <si>
    <t>Материални запаси</t>
  </si>
  <si>
    <t>Търговски вземания</t>
  </si>
  <si>
    <t>Вземания от свързани предприятия</t>
  </si>
  <si>
    <t>Други  текущи вземания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</si>
  <si>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</si>
  <si>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</si>
  <si>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</si>
  <si>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</si>
  <si>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</si>
  <si>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Резерви</t>
  </si>
  <si>
    <t xml:space="preserve">Неразпределена печалба </t>
  </si>
  <si>
    <t>МАЛЦИНСТВЕНО УЧАСТИЕ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</si>
  <si>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</si>
  <si>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</si>
  <si>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</si>
  <si>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</si>
  <si>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Задължения към персонала при пенсиониране</t>
  </si>
  <si>
    <t>Задължения по финансов лизинг</t>
  </si>
  <si>
    <t>Текущи задължения</t>
  </si>
  <si>
    <t>Краткосрочни заеми от банки и трети лица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</si>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</sst>
</file>

<file path=xl/styles.xml><?xml version="1.0" encoding="utf-8"?>
<styleSheet xmlns="http://schemas.openxmlformats.org/spreadsheetml/2006/main">
  <numFmts count="5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0.0000"/>
    <numFmt numFmtId="204" formatCode="[$-402]dd\ mmmm\ yyyy"/>
    <numFmt numFmtId="205" formatCode="0.00000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8" fillId="0" borderId="1" xfId="21" applyFont="1" applyFill="1" applyBorder="1" applyAlignment="1">
      <alignment horizontal="left" vertical="center"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9" fillId="0" borderId="0" xfId="23" applyNumberFormat="1" applyFont="1" applyFill="1" applyBorder="1" applyAlignment="1" applyProtection="1" quotePrefix="1">
      <alignment horizontal="right" vertical="top"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193" fontId="7" fillId="0" borderId="0" xfId="23" applyNumberFormat="1" applyFont="1" applyFill="1" applyBorder="1" applyAlignment="1" applyProtection="1">
      <alignment vertical="center"/>
      <protection/>
    </xf>
    <xf numFmtId="193" fontId="7" fillId="0" borderId="0" xfId="15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 vertical="top"/>
      <protection locked="0"/>
    </xf>
    <xf numFmtId="193" fontId="7" fillId="0" borderId="1" xfId="15" applyNumberFormat="1" applyFont="1" applyFill="1" applyBorder="1" applyAlignment="1" applyProtection="1">
      <alignment vertical="center"/>
      <protection/>
    </xf>
    <xf numFmtId="0" fontId="15" fillId="0" borderId="1" xfId="21" applyFont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21" applyFont="1" applyAlignment="1">
      <alignment vertical="center"/>
      <protection/>
    </xf>
    <xf numFmtId="0" fontId="11" fillId="0" borderId="0" xfId="0" applyFont="1" applyFill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 quotePrefix="1">
      <alignment horizontal="left"/>
      <protection/>
    </xf>
    <xf numFmtId="0" fontId="7" fillId="0" borderId="0" xfId="23" applyFont="1" applyFill="1" applyAlignment="1">
      <alignment horizontal="left"/>
      <protection/>
    </xf>
    <xf numFmtId="0" fontId="7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 wrapText="1"/>
      <protection/>
    </xf>
    <xf numFmtId="193" fontId="8" fillId="0" borderId="0" xfId="23" applyNumberFormat="1" applyFont="1" applyFill="1" applyBorder="1" applyAlignment="1" applyProtection="1">
      <alignment vertical="center"/>
      <protection/>
    </xf>
    <xf numFmtId="0" fontId="20" fillId="0" borderId="0" xfId="21" applyFont="1" applyFill="1" applyBorder="1" applyAlignment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7" fillId="0" borderId="1" xfId="15" applyNumberFormat="1" applyFont="1" applyFill="1" applyBorder="1" applyAlignment="1" applyProtection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93" fontId="8" fillId="0" borderId="2" xfId="23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horizontal="right" vertical="center"/>
      <protection/>
    </xf>
    <xf numFmtId="193" fontId="6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193" fontId="6" fillId="0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6" fillId="0" borderId="0" xfId="15" applyNumberFormat="1" applyFont="1" applyFill="1" applyBorder="1" applyAlignment="1" applyProtection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/>
      <protection/>
    </xf>
    <xf numFmtId="193" fontId="7" fillId="0" borderId="0" xfId="15" applyNumberFormat="1" applyFont="1" applyFill="1" applyBorder="1" applyAlignment="1" applyProtection="1">
      <alignment horizontal="right"/>
      <protection/>
    </xf>
    <xf numFmtId="193" fontId="7" fillId="0" borderId="0" xfId="15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93" fontId="8" fillId="0" borderId="1" xfId="23" applyNumberFormat="1" applyFont="1" applyFill="1" applyBorder="1" applyAlignment="1" applyProtection="1">
      <alignment vertical="center"/>
      <protection/>
    </xf>
    <xf numFmtId="0" fontId="14" fillId="2" borderId="0" xfId="0" applyFont="1" applyFill="1" applyAlignment="1">
      <alignment/>
    </xf>
    <xf numFmtId="0" fontId="8" fillId="0" borderId="0" xfId="23" applyNumberFormat="1" applyFont="1" applyFill="1" applyBorder="1" applyAlignment="1" applyProtection="1">
      <alignment horizontal="right" vertical="top" wrapText="1"/>
      <protection/>
    </xf>
    <xf numFmtId="0" fontId="8" fillId="0" borderId="0" xfId="23" applyNumberFormat="1" applyFont="1" applyFill="1" applyBorder="1" applyAlignment="1" applyProtection="1">
      <alignment horizontal="center" vertical="top" wrapText="1"/>
      <protection/>
    </xf>
    <xf numFmtId="0" fontId="22" fillId="2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93" fontId="18" fillId="0" borderId="0" xfId="15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193" fontId="18" fillId="0" borderId="0" xfId="15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193" fontId="18" fillId="0" borderId="0" xfId="15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193" fontId="27" fillId="0" borderId="0" xfId="15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77" fontId="27" fillId="0" borderId="0" xfId="0" applyNumberFormat="1" applyFont="1" applyFill="1" applyBorder="1" applyAlignment="1">
      <alignment horizontal="center"/>
    </xf>
    <xf numFmtId="177" fontId="27" fillId="0" borderId="0" xfId="15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7" fontId="28" fillId="0" borderId="0" xfId="0" applyNumberFormat="1" applyFont="1" applyFill="1" applyBorder="1" applyAlignment="1">
      <alignment horizontal="center"/>
    </xf>
    <xf numFmtId="177" fontId="28" fillId="0" borderId="0" xfId="15" applyNumberFormat="1" applyFont="1" applyFill="1" applyBorder="1" applyAlignment="1">
      <alignment/>
    </xf>
    <xf numFmtId="177" fontId="28" fillId="0" borderId="1" xfId="15" applyNumberFormat="1" applyFont="1" applyFill="1" applyBorder="1" applyAlignment="1">
      <alignment/>
    </xf>
    <xf numFmtId="0" fontId="29" fillId="0" borderId="0" xfId="0" applyFont="1" applyFill="1" applyAlignment="1">
      <alignment/>
    </xf>
    <xf numFmtId="193" fontId="28" fillId="0" borderId="0" xfId="15" applyNumberFormat="1" applyFont="1" applyFill="1" applyBorder="1" applyAlignment="1">
      <alignment/>
    </xf>
    <xf numFmtId="177" fontId="27" fillId="2" borderId="3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177" fontId="27" fillId="2" borderId="0" xfId="15" applyNumberFormat="1" applyFont="1" applyFill="1" applyBorder="1" applyAlignment="1">
      <alignment/>
    </xf>
    <xf numFmtId="177" fontId="28" fillId="2" borderId="0" xfId="0" applyNumberFormat="1" applyFont="1" applyFill="1" applyBorder="1" applyAlignment="1">
      <alignment horizontal="center"/>
    </xf>
    <xf numFmtId="177" fontId="27" fillId="2" borderId="4" xfId="0" applyNumberFormat="1" applyFont="1" applyFill="1" applyBorder="1" applyAlignment="1">
      <alignment horizontal="right"/>
    </xf>
    <xf numFmtId="177" fontId="27" fillId="2" borderId="0" xfId="0" applyNumberFormat="1" applyFont="1" applyFill="1" applyBorder="1" applyAlignment="1">
      <alignment horizontal="center"/>
    </xf>
    <xf numFmtId="0" fontId="10" fillId="0" borderId="0" xfId="28" applyFont="1">
      <alignment/>
      <protection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0" xfId="23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99" fontId="7" fillId="0" borderId="0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9" fontId="8" fillId="0" borderId="5" xfId="0" applyNumberFormat="1" applyFont="1" applyFill="1" applyBorder="1" applyAlignment="1">
      <alignment horizontal="right"/>
    </xf>
    <xf numFmtId="179" fontId="7" fillId="0" borderId="0" xfId="15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right"/>
    </xf>
    <xf numFmtId="199" fontId="8" fillId="0" borderId="2" xfId="0" applyNumberFormat="1" applyFont="1" applyFill="1" applyBorder="1" applyAlignment="1">
      <alignment horizontal="right"/>
    </xf>
    <xf numFmtId="199" fontId="8" fillId="0" borderId="0" xfId="0" applyNumberFormat="1" applyFont="1" applyFill="1" applyBorder="1" applyAlignment="1">
      <alignment horizontal="right" vertical="center" wrapText="1"/>
    </xf>
    <xf numFmtId="19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 wrapText="1"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9" fillId="0" borderId="0" xfId="2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8" fillId="0" borderId="0" xfId="26" applyFont="1" applyFill="1" applyBorder="1" applyAlignment="1">
      <alignment vertical="center"/>
      <protection/>
    </xf>
    <xf numFmtId="0" fontId="7" fillId="0" borderId="0" xfId="26" applyFont="1" applyFill="1" applyAlignment="1">
      <alignment vertical="center"/>
      <protection/>
    </xf>
    <xf numFmtId="193" fontId="18" fillId="0" borderId="0" xfId="15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0" xfId="22" applyFont="1" applyFill="1" applyBorder="1" applyAlignment="1">
      <alignment vertical="center"/>
      <protection/>
    </xf>
    <xf numFmtId="0" fontId="31" fillId="0" borderId="0" xfId="26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32" fillId="0" borderId="0" xfId="26" applyFont="1" applyFill="1" applyBorder="1" applyAlignment="1">
      <alignment horizontal="right" vertical="center"/>
      <protection/>
    </xf>
    <xf numFmtId="0" fontId="7" fillId="0" borderId="0" xfId="22" applyFont="1" applyFill="1">
      <alignment/>
      <protection/>
    </xf>
    <xf numFmtId="15" fontId="33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vertical="top" wrapText="1"/>
      <protection/>
    </xf>
    <xf numFmtId="0" fontId="34" fillId="0" borderId="0" xfId="22" applyFont="1" applyFill="1" applyBorder="1" applyAlignment="1">
      <alignment horizontal="center"/>
      <protection/>
    </xf>
    <xf numFmtId="177" fontId="7" fillId="0" borderId="0" xfId="22" applyNumberFormat="1" applyFont="1" applyFill="1" applyBorder="1" applyAlignment="1">
      <alignment horizontal="right"/>
      <protection/>
    </xf>
    <xf numFmtId="177" fontId="7" fillId="0" borderId="0" xfId="22" applyNumberFormat="1" applyFont="1" applyFill="1" applyBorder="1">
      <alignment/>
      <protection/>
    </xf>
    <xf numFmtId="177" fontId="7" fillId="0" borderId="0" xfId="22" applyNumberFormat="1" applyFont="1" applyFill="1">
      <alignment/>
      <protection/>
    </xf>
    <xf numFmtId="0" fontId="18" fillId="0" borderId="0" xfId="22" applyFont="1" applyFill="1" applyBorder="1" applyAlignment="1">
      <alignment vertical="top" wrapText="1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34" fillId="0" borderId="0" xfId="22" applyFont="1" applyFill="1" applyBorder="1" applyAlignment="1">
      <alignment horizontal="center"/>
      <protection/>
    </xf>
    <xf numFmtId="0" fontId="8" fillId="0" borderId="0" xfId="22" applyFont="1" applyFill="1">
      <alignment/>
      <protection/>
    </xf>
    <xf numFmtId="177" fontId="11" fillId="0" borderId="5" xfId="22" applyNumberFormat="1" applyFont="1" applyFill="1" applyBorder="1" applyAlignment="1">
      <alignment horizontal="right"/>
      <protection/>
    </xf>
    <xf numFmtId="177" fontId="11" fillId="0" borderId="0" xfId="22" applyNumberFormat="1" applyFont="1" applyFill="1" applyBorder="1" applyAlignment="1">
      <alignment horizontal="right"/>
      <protection/>
    </xf>
    <xf numFmtId="0" fontId="17" fillId="0" borderId="0" xfId="22" applyFont="1" applyFill="1" applyBorder="1" applyAlignment="1">
      <alignment vertical="top"/>
      <protection/>
    </xf>
    <xf numFmtId="0" fontId="18" fillId="0" borderId="0" xfId="22" applyFont="1" applyFill="1" applyBorder="1" applyAlignment="1">
      <alignment vertical="top"/>
      <protection/>
    </xf>
    <xf numFmtId="0" fontId="18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left" wrapText="1"/>
      <protection/>
    </xf>
    <xf numFmtId="177" fontId="11" fillId="0" borderId="1" xfId="22" applyNumberFormat="1" applyFont="1" applyFill="1" applyBorder="1" applyAlignment="1">
      <alignment horizontal="right"/>
      <protection/>
    </xf>
    <xf numFmtId="0" fontId="7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193" fontId="17" fillId="0" borderId="0" xfId="15" applyNumberFormat="1" applyFont="1" applyFill="1" applyBorder="1" applyAlignment="1">
      <alignment horizontal="right" vertical="center" wrapText="1"/>
    </xf>
    <xf numFmtId="177" fontId="11" fillId="0" borderId="4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77" fontId="7" fillId="0" borderId="0" xfId="22" applyNumberFormat="1" applyFont="1" applyFill="1" applyBorder="1" applyAlignment="1">
      <alignment horizontal="right"/>
      <protection/>
    </xf>
    <xf numFmtId="0" fontId="34" fillId="0" borderId="0" xfId="22" applyFont="1" applyFill="1" applyAlignment="1">
      <alignment horizontal="center"/>
      <protection/>
    </xf>
    <xf numFmtId="177" fontId="7" fillId="0" borderId="0" xfId="22" applyNumberFormat="1" applyFont="1" applyFill="1" applyAlignment="1">
      <alignment horizontal="right"/>
      <protection/>
    </xf>
    <xf numFmtId="0" fontId="13" fillId="0" borderId="0" xfId="24" applyFont="1" applyFill="1" applyBorder="1">
      <alignment/>
      <protection/>
    </xf>
    <xf numFmtId="0" fontId="11" fillId="0" borderId="0" xfId="22" applyFont="1" applyFill="1">
      <alignment/>
      <protection/>
    </xf>
    <xf numFmtId="0" fontId="26" fillId="0" borderId="0" xfId="24" applyFont="1" applyFill="1">
      <alignment/>
      <protection/>
    </xf>
    <xf numFmtId="0" fontId="9" fillId="0" borderId="0" xfId="21" applyFont="1" applyBorder="1" applyAlignment="1" quotePrefix="1">
      <alignment horizontal="left"/>
      <protection/>
    </xf>
    <xf numFmtId="0" fontId="7" fillId="0" borderId="0" xfId="22" applyFont="1" applyFill="1" applyAlignment="1">
      <alignment horizontal="center"/>
      <protection/>
    </xf>
    <xf numFmtId="0" fontId="13" fillId="0" borderId="0" xfId="21" applyFont="1" applyBorder="1" applyAlignment="1" quotePrefix="1">
      <alignment horizontal="left"/>
      <protection/>
    </xf>
    <xf numFmtId="0" fontId="13" fillId="0" borderId="0" xfId="21" applyFont="1" applyBorder="1" applyAlignment="1" quotePrefix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19" fillId="0" borderId="0" xfId="22" applyFont="1" applyFill="1">
      <alignment/>
      <protection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wrapText="1"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horizontal="center" vertical="center"/>
      <protection/>
    </xf>
    <xf numFmtId="3" fontId="37" fillId="0" borderId="0" xfId="0" applyNumberFormat="1" applyFont="1" applyBorder="1" applyAlignment="1">
      <alignment/>
    </xf>
    <xf numFmtId="0" fontId="7" fillId="0" borderId="0" xfId="21" applyFont="1" applyFill="1" applyAlignment="1">
      <alignment vertical="center" wrapText="1"/>
      <protection/>
    </xf>
    <xf numFmtId="0" fontId="7" fillId="0" borderId="0" xfId="21" applyFont="1" applyFill="1" applyAlignment="1">
      <alignment horizontal="center" vertical="center" wrapText="1"/>
      <protection/>
    </xf>
    <xf numFmtId="3" fontId="37" fillId="0" borderId="0" xfId="15" applyNumberFormat="1" applyFont="1" applyFill="1" applyBorder="1" applyAlignment="1">
      <alignment horizontal="right"/>
    </xf>
    <xf numFmtId="179" fontId="37" fillId="0" borderId="0" xfId="15" applyFont="1" applyFill="1" applyBorder="1" applyAlignment="1">
      <alignment horizontal="right"/>
    </xf>
    <xf numFmtId="1" fontId="37" fillId="0" borderId="0" xfId="15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center"/>
    </xf>
    <xf numFmtId="199" fontId="35" fillId="0" borderId="5" xfId="25" applyNumberFormat="1" applyFont="1" applyFill="1" applyBorder="1" applyAlignment="1">
      <alignment horizontal="right" vertical="center"/>
      <protection/>
    </xf>
    <xf numFmtId="0" fontId="36" fillId="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99" fontId="35" fillId="0" borderId="2" xfId="25" applyNumberFormat="1" applyFont="1" applyFill="1" applyBorder="1" applyAlignment="1">
      <alignment horizontal="right" vertical="center"/>
      <protection/>
    </xf>
    <xf numFmtId="199" fontId="3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177" fontId="37" fillId="0" borderId="0" xfId="0" applyNumberFormat="1" applyFont="1" applyBorder="1" applyAlignment="1">
      <alignment horizontal="right"/>
    </xf>
    <xf numFmtId="179" fontId="37" fillId="0" borderId="0" xfId="15" applyFont="1" applyBorder="1" applyAlignment="1">
      <alignment horizontal="right"/>
    </xf>
    <xf numFmtId="199" fontId="35" fillId="0" borderId="5" xfId="25" applyNumberFormat="1" applyFont="1" applyFill="1" applyBorder="1" applyAlignment="1">
      <alignment vertical="center"/>
      <protection/>
    </xf>
    <xf numFmtId="3" fontId="35" fillId="0" borderId="0" xfId="0" applyNumberFormat="1" applyFont="1" applyBorder="1" applyAlignment="1">
      <alignment horizontal="right"/>
    </xf>
    <xf numFmtId="0" fontId="7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center" vertical="center"/>
      <protection/>
    </xf>
    <xf numFmtId="3" fontId="39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 wrapText="1"/>
    </xf>
    <xf numFmtId="3" fontId="37" fillId="0" borderId="0" xfId="0" applyNumberFormat="1" applyFont="1" applyBorder="1" applyAlignment="1">
      <alignment horizontal="right"/>
    </xf>
    <xf numFmtId="0" fontId="7" fillId="0" borderId="0" xfId="21" applyFont="1" applyFill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99" fontId="35" fillId="0" borderId="3" xfId="25" applyNumberFormat="1" applyFont="1" applyFill="1" applyBorder="1" applyAlignment="1">
      <alignment vertical="center"/>
      <protection/>
    </xf>
    <xf numFmtId="199" fontId="35" fillId="0" borderId="1" xfId="25" applyNumberFormat="1" applyFont="1" applyFill="1" applyBorder="1" applyAlignment="1">
      <alignment vertical="center"/>
      <protection/>
    </xf>
    <xf numFmtId="199" fontId="35" fillId="0" borderId="0" xfId="25" applyNumberFormat="1" applyFont="1" applyFill="1" applyBorder="1" applyAlignment="1">
      <alignment vertical="center"/>
      <protection/>
    </xf>
    <xf numFmtId="199" fontId="35" fillId="0" borderId="2" xfId="25" applyNumberFormat="1" applyFont="1" applyFill="1" applyBorder="1" applyAlignment="1">
      <alignment vertical="center"/>
      <protection/>
    </xf>
    <xf numFmtId="199" fontId="35" fillId="0" borderId="0" xfId="0" applyNumberFormat="1" applyFont="1" applyBorder="1" applyAlignment="1">
      <alignment horizontal="right" vertical="center"/>
    </xf>
    <xf numFmtId="199" fontId="12" fillId="0" borderId="0" xfId="0" applyNumberFormat="1" applyFont="1" applyFill="1" applyBorder="1" applyAlignment="1">
      <alignment horizontal="left" vertical="center" wrapText="1"/>
    </xf>
    <xf numFmtId="199" fontId="9" fillId="0" borderId="0" xfId="21" applyNumberFormat="1" applyFont="1" applyBorder="1" applyAlignment="1">
      <alignment horizontal="left"/>
      <protection/>
    </xf>
    <xf numFmtId="0" fontId="41" fillId="0" borderId="0" xfId="0" applyFont="1" applyFill="1" applyBorder="1" applyAlignment="1">
      <alignment horizontal="left" vertical="center" wrapText="1"/>
    </xf>
    <xf numFmtId="0" fontId="9" fillId="0" borderId="0" xfId="21" applyFont="1" applyBorder="1" applyAlignment="1">
      <alignment horizontal="right"/>
      <protection/>
    </xf>
    <xf numFmtId="0" fontId="10" fillId="0" borderId="0" xfId="28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left" vertical="center"/>
      <protection/>
    </xf>
    <xf numFmtId="199" fontId="7" fillId="0" borderId="0" xfId="21" applyNumberFormat="1" applyFont="1" applyBorder="1" applyAlignment="1">
      <alignment horizontal="right" vertical="center"/>
      <protection/>
    </xf>
    <xf numFmtId="0" fontId="38" fillId="0" borderId="0" xfId="0" applyFont="1" applyBorder="1" applyAlignment="1">
      <alignment/>
    </xf>
    <xf numFmtId="177" fontId="11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1" xfId="21" applyFont="1" applyFill="1" applyBorder="1" applyAlignment="1">
      <alignment horizontal="left" vertical="center"/>
      <protection/>
    </xf>
    <xf numFmtId="0" fontId="0" fillId="0" borderId="1" xfId="27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8" fillId="0" borderId="1" xfId="0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99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7" fillId="0" borderId="0" xfId="2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P&amp;L" xfId="25"/>
    <cellStyle name="Normal_P&amp;L_Financial statements_bg model 2002" xfId="26"/>
    <cellStyle name="Normal_Sheet2" xfId="27"/>
    <cellStyle name="Normal_Vatreshno_Gr_Spravki_200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0"/>
  <sheetViews>
    <sheetView workbookViewId="0" topLeftCell="A1">
      <selection activeCell="H13" sqref="H13"/>
    </sheetView>
  </sheetViews>
  <sheetFormatPr defaultColWidth="9.28125" defaultRowHeight="12.75" customHeight="1" zeroHeight="1"/>
  <cols>
    <col min="1" max="2" width="9.28125" style="26" customWidth="1"/>
    <col min="3" max="3" width="15.7109375" style="26" customWidth="1"/>
    <col min="4" max="9" width="9.28125" style="26" customWidth="1"/>
    <col min="10" max="16384" width="9.28125" style="26" hidden="1" customWidth="1"/>
  </cols>
  <sheetData>
    <row r="1" spans="1:8" ht="18.75">
      <c r="A1" s="24" t="s">
        <v>0</v>
      </c>
      <c r="B1" s="25"/>
      <c r="C1" s="25"/>
      <c r="D1" s="31" t="s">
        <v>62</v>
      </c>
      <c r="E1" s="25"/>
      <c r="F1" s="25"/>
      <c r="G1" s="25"/>
      <c r="H1" s="25"/>
    </row>
    <row r="2" ht="12.75"/>
    <row r="3" ht="12.75"/>
    <row r="4" ht="12.75"/>
    <row r="5" spans="1:9" ht="18.75">
      <c r="A5" s="27" t="s">
        <v>6</v>
      </c>
      <c r="D5" s="56" t="s">
        <v>23</v>
      </c>
      <c r="E5" s="54"/>
      <c r="F5" s="28"/>
      <c r="G5" s="28"/>
      <c r="H5" s="28"/>
      <c r="I5" s="28"/>
    </row>
    <row r="6" spans="1:9" ht="17.25" customHeight="1">
      <c r="A6" s="27"/>
      <c r="D6" s="56" t="s">
        <v>24</v>
      </c>
      <c r="E6" s="54"/>
      <c r="F6" s="28"/>
      <c r="G6" s="28"/>
      <c r="H6" s="28"/>
      <c r="I6" s="28"/>
    </row>
    <row r="7" spans="1:9" ht="18.75">
      <c r="A7" s="27"/>
      <c r="D7" s="56" t="s">
        <v>25</v>
      </c>
      <c r="E7" s="54"/>
      <c r="F7" s="28"/>
      <c r="G7" s="28"/>
      <c r="H7" s="28"/>
      <c r="I7" s="28"/>
    </row>
    <row r="8" spans="1:9" ht="18.75">
      <c r="A8" s="27"/>
      <c r="D8" s="56" t="s">
        <v>35</v>
      </c>
      <c r="E8" s="54"/>
      <c r="F8" s="28"/>
      <c r="G8" s="28"/>
      <c r="H8" s="28"/>
      <c r="I8" s="28"/>
    </row>
    <row r="9" spans="1:9" ht="16.5">
      <c r="A9" s="29"/>
      <c r="D9" s="56" t="s">
        <v>26</v>
      </c>
      <c r="E9" s="54"/>
      <c r="F9" s="29"/>
      <c r="G9" s="28"/>
      <c r="H9" s="28"/>
      <c r="I9" s="28"/>
    </row>
    <row r="10" spans="1:9" ht="18.75">
      <c r="A10" s="27"/>
      <c r="D10" s="53"/>
      <c r="E10" s="53"/>
      <c r="F10" s="28"/>
      <c r="G10" s="28"/>
      <c r="H10" s="28"/>
      <c r="I10" s="28"/>
    </row>
    <row r="11" spans="1:9" ht="18.75">
      <c r="A11" s="27"/>
      <c r="D11" s="12"/>
      <c r="E11" s="12"/>
      <c r="F11" s="12"/>
      <c r="G11" s="28"/>
      <c r="H11" s="28"/>
      <c r="I11" s="28"/>
    </row>
    <row r="12" spans="1:7" ht="18.75">
      <c r="A12" s="27" t="s">
        <v>4</v>
      </c>
      <c r="D12" s="12" t="s">
        <v>23</v>
      </c>
      <c r="E12" s="48"/>
      <c r="F12" s="48"/>
      <c r="G12" s="49"/>
    </row>
    <row r="13" spans="4:9" ht="16.5">
      <c r="D13" s="12"/>
      <c r="E13" s="48"/>
      <c r="F13" s="48"/>
      <c r="G13" s="50"/>
      <c r="H13" s="28"/>
      <c r="I13" s="28"/>
    </row>
    <row r="14" spans="4:9" ht="16.5">
      <c r="D14" s="12"/>
      <c r="E14" s="48"/>
      <c r="F14" s="48"/>
      <c r="G14" s="50"/>
      <c r="H14" s="28"/>
      <c r="I14" s="28"/>
    </row>
    <row r="15" spans="1:9" ht="18.75">
      <c r="A15" s="27" t="s">
        <v>47</v>
      </c>
      <c r="D15" s="12" t="s">
        <v>46</v>
      </c>
      <c r="E15" s="48"/>
      <c r="F15" s="48"/>
      <c r="G15" s="50"/>
      <c r="H15" s="28"/>
      <c r="I15" s="28"/>
    </row>
    <row r="16" spans="1:9" ht="18.75">
      <c r="A16" s="27"/>
      <c r="D16" s="12"/>
      <c r="E16" s="48"/>
      <c r="F16" s="48"/>
      <c r="G16" s="50"/>
      <c r="H16" s="28"/>
      <c r="I16" s="28"/>
    </row>
    <row r="17" spans="1:9" ht="18.75">
      <c r="A17" s="87"/>
      <c r="D17" s="12"/>
      <c r="E17" s="48"/>
      <c r="F17" s="48"/>
      <c r="G17" s="50"/>
      <c r="H17" s="28"/>
      <c r="I17" s="28"/>
    </row>
    <row r="18" spans="1:9" ht="18.75">
      <c r="A18" s="27" t="s">
        <v>12</v>
      </c>
      <c r="B18" s="27"/>
      <c r="C18" s="27"/>
      <c r="D18" s="12" t="s">
        <v>22</v>
      </c>
      <c r="E18" s="48"/>
      <c r="F18" s="48"/>
      <c r="G18" s="50"/>
      <c r="H18" s="28"/>
      <c r="I18" s="28"/>
    </row>
    <row r="19" spans="1:9" ht="18.75">
      <c r="A19" s="27"/>
      <c r="D19" s="12"/>
      <c r="E19" s="48"/>
      <c r="F19" s="48"/>
      <c r="G19" s="49"/>
      <c r="H19" s="27"/>
      <c r="I19" s="27"/>
    </row>
    <row r="20" spans="1:7" ht="18.75">
      <c r="A20" s="27"/>
      <c r="D20" s="12"/>
      <c r="E20" s="48"/>
      <c r="F20" s="48"/>
      <c r="G20" s="49"/>
    </row>
    <row r="21" spans="1:7" ht="18.75">
      <c r="A21" s="27" t="s">
        <v>1</v>
      </c>
      <c r="D21" s="12" t="s">
        <v>13</v>
      </c>
      <c r="E21" s="48"/>
      <c r="F21" s="48"/>
      <c r="G21" s="49"/>
    </row>
    <row r="22" spans="1:7" ht="18.75">
      <c r="A22" s="27"/>
      <c r="D22" s="12" t="s">
        <v>14</v>
      </c>
      <c r="E22" s="48"/>
      <c r="F22" s="48"/>
      <c r="G22" s="49"/>
    </row>
    <row r="23" spans="1:7" ht="18.75">
      <c r="A23" s="27"/>
      <c r="D23" s="28"/>
      <c r="E23" s="50"/>
      <c r="F23" s="50"/>
      <c r="G23" s="49"/>
    </row>
    <row r="24" spans="1:7" ht="18.75">
      <c r="A24" s="27"/>
      <c r="D24" s="12"/>
      <c r="E24" s="49"/>
      <c r="F24" s="49"/>
      <c r="G24" s="49"/>
    </row>
    <row r="25" spans="1:7" ht="18.75">
      <c r="A25" s="27" t="s">
        <v>7</v>
      </c>
      <c r="C25" s="55"/>
      <c r="D25" s="12" t="s">
        <v>16</v>
      </c>
      <c r="E25" s="48"/>
      <c r="F25" s="49"/>
      <c r="G25" s="71"/>
    </row>
    <row r="26" spans="1:7" ht="18.75">
      <c r="A26" s="27"/>
      <c r="C26" s="55"/>
      <c r="D26" s="12" t="s">
        <v>15</v>
      </c>
      <c r="E26" s="48"/>
      <c r="F26" s="49"/>
      <c r="G26" s="51"/>
    </row>
    <row r="27" spans="1:7" ht="18.75">
      <c r="A27" s="27"/>
      <c r="C27" s="55"/>
      <c r="D27" s="12" t="s">
        <v>17</v>
      </c>
      <c r="E27" s="48"/>
      <c r="F27" s="49"/>
      <c r="G27" s="51"/>
    </row>
    <row r="28" spans="1:7" ht="18.75">
      <c r="A28" s="27"/>
      <c r="C28" s="55"/>
      <c r="D28" s="12" t="s">
        <v>31</v>
      </c>
      <c r="E28" s="48"/>
      <c r="F28" s="49"/>
      <c r="G28" s="51"/>
    </row>
    <row r="29" spans="1:7" ht="18.75">
      <c r="A29" s="27"/>
      <c r="C29" s="55"/>
      <c r="D29" s="12" t="s">
        <v>32</v>
      </c>
      <c r="E29" s="48"/>
      <c r="F29" s="49"/>
      <c r="G29" s="51"/>
    </row>
    <row r="30" spans="1:7" ht="18.75">
      <c r="A30" s="27"/>
      <c r="D30" s="12" t="s">
        <v>33</v>
      </c>
      <c r="E30" s="51"/>
      <c r="F30" s="51"/>
      <c r="G30" s="51"/>
    </row>
    <row r="31" spans="1:7" ht="18.75">
      <c r="A31" s="27"/>
      <c r="C31" s="28"/>
      <c r="D31" s="12" t="s">
        <v>34</v>
      </c>
      <c r="E31" s="50"/>
      <c r="F31" s="49"/>
      <c r="G31" s="51"/>
    </row>
    <row r="32" spans="1:7" ht="18.75">
      <c r="A32" s="27"/>
      <c r="D32" s="12"/>
      <c r="E32" s="51"/>
      <c r="F32" s="49"/>
      <c r="G32" s="51"/>
    </row>
    <row r="33" spans="1:9" ht="18.75">
      <c r="A33" s="27" t="s">
        <v>2</v>
      </c>
      <c r="D33" s="80" t="s">
        <v>18</v>
      </c>
      <c r="E33" s="83"/>
      <c r="F33" s="83"/>
      <c r="G33" s="83"/>
      <c r="H33" s="27"/>
      <c r="I33" s="27"/>
    </row>
    <row r="34" spans="1:9" ht="18.75">
      <c r="A34" s="27"/>
      <c r="D34" s="80" t="s">
        <v>19</v>
      </c>
      <c r="E34" s="83"/>
      <c r="F34" s="83"/>
      <c r="G34" s="83"/>
      <c r="H34" s="27"/>
      <c r="I34" s="27"/>
    </row>
    <row r="35" spans="1:7" ht="18.75">
      <c r="A35" s="27"/>
      <c r="D35" s="80" t="s">
        <v>40</v>
      </c>
      <c r="E35" s="83"/>
      <c r="F35" s="83"/>
      <c r="G35" s="83"/>
    </row>
    <row r="36" spans="1:7" ht="18.75">
      <c r="A36" s="27"/>
      <c r="D36" s="80" t="s">
        <v>20</v>
      </c>
      <c r="E36" s="83"/>
      <c r="F36" s="83"/>
      <c r="G36" s="83"/>
    </row>
    <row r="37" spans="1:7" ht="18.75">
      <c r="A37" s="27"/>
      <c r="D37" s="80" t="s">
        <v>41</v>
      </c>
      <c r="E37" s="83"/>
      <c r="F37" s="83"/>
      <c r="G37" s="83"/>
    </row>
    <row r="38" spans="1:7" ht="18.75">
      <c r="A38" s="27"/>
      <c r="D38" s="80" t="s">
        <v>21</v>
      </c>
      <c r="E38" s="83"/>
      <c r="F38" s="83"/>
      <c r="G38" s="83"/>
    </row>
    <row r="39" spans="1:7" ht="18.75">
      <c r="A39" s="27"/>
      <c r="D39" s="80" t="s">
        <v>36</v>
      </c>
      <c r="E39" s="83"/>
      <c r="F39" s="83"/>
      <c r="G39" s="83"/>
    </row>
    <row r="40" spans="1:7" ht="18.75">
      <c r="A40" s="27"/>
      <c r="D40" s="80" t="s">
        <v>42</v>
      </c>
      <c r="E40" s="83"/>
      <c r="F40" s="83"/>
      <c r="G40" s="83"/>
    </row>
    <row r="41" spans="1:7" ht="18.75">
      <c r="A41" s="27"/>
      <c r="D41" s="12"/>
      <c r="E41" s="51"/>
      <c r="F41" s="49"/>
      <c r="G41" s="51"/>
    </row>
    <row r="42" spans="1:9" ht="18.75">
      <c r="A42" s="27" t="s">
        <v>8</v>
      </c>
      <c r="D42" s="28" t="s">
        <v>10</v>
      </c>
      <c r="E42" s="51"/>
      <c r="F42" s="51"/>
      <c r="G42" s="52"/>
      <c r="H42" s="30"/>
      <c r="I42" s="30"/>
    </row>
    <row r="43" spans="1:7" ht="18.75">
      <c r="A43" s="27"/>
      <c r="E43" s="51"/>
      <c r="F43" s="49"/>
      <c r="G43" s="51"/>
    </row>
    <row r="44" spans="1:6" ht="18.75">
      <c r="A44" s="27"/>
      <c r="F44" s="27"/>
    </row>
    <row r="45" spans="1:6" ht="18.75">
      <c r="A45" s="27"/>
      <c r="F45" s="27"/>
    </row>
    <row r="46" spans="1:6" ht="18.75">
      <c r="A46" s="27"/>
      <c r="F46" s="27"/>
    </row>
    <row r="47" spans="1:6" ht="18.75">
      <c r="A47" s="27"/>
      <c r="F47" s="27"/>
    </row>
    <row r="48" spans="1:6" ht="18.75">
      <c r="A48" s="27"/>
      <c r="F48" s="27"/>
    </row>
    <row r="49" spans="1:6" ht="18.75">
      <c r="A49" s="27"/>
      <c r="F49" s="27"/>
    </row>
    <row r="50" spans="1:6" ht="18.75">
      <c r="A50" s="27"/>
      <c r="F50" s="27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56.421875" style="207" customWidth="1"/>
    <col min="2" max="2" width="1.421875" style="207" customWidth="1"/>
    <col min="3" max="3" width="12.57421875" style="207" customWidth="1"/>
    <col min="4" max="4" width="2.00390625" style="207" customWidth="1"/>
    <col min="5" max="5" width="12.7109375" style="207" customWidth="1"/>
    <col min="6" max="6" width="3.00390625" style="238" customWidth="1"/>
    <col min="7" max="16384" width="9.140625" style="207" customWidth="1"/>
  </cols>
  <sheetData>
    <row r="1" spans="1:6" ht="15">
      <c r="A1" s="205" t="s">
        <v>146</v>
      </c>
      <c r="B1" s="205"/>
      <c r="C1" s="205"/>
      <c r="D1" s="205"/>
      <c r="E1" s="205"/>
      <c r="F1" s="206"/>
    </row>
    <row r="2" spans="1:6" s="210" customFormat="1" ht="15">
      <c r="A2" s="208" t="s">
        <v>147</v>
      </c>
      <c r="B2" s="208"/>
      <c r="C2" s="208"/>
      <c r="D2" s="208"/>
      <c r="E2" s="208"/>
      <c r="F2" s="209"/>
    </row>
    <row r="3" spans="1:6" ht="15" customHeight="1">
      <c r="A3" s="208" t="s">
        <v>148</v>
      </c>
      <c r="B3" s="208"/>
      <c r="C3" s="208"/>
      <c r="D3" s="208"/>
      <c r="E3" s="208"/>
      <c r="F3" s="211"/>
    </row>
    <row r="4" spans="2:6" s="212" customFormat="1" ht="10.5" customHeight="1">
      <c r="B4" s="213"/>
      <c r="C4" s="272" t="s">
        <v>149</v>
      </c>
      <c r="D4" s="213"/>
      <c r="E4" s="272" t="s">
        <v>150</v>
      </c>
      <c r="F4" s="214"/>
    </row>
    <row r="5" spans="1:6" ht="25.5" customHeight="1">
      <c r="A5" s="208" t="s">
        <v>151</v>
      </c>
      <c r="B5" s="215"/>
      <c r="C5" s="273"/>
      <c r="D5" s="215"/>
      <c r="E5" s="273"/>
      <c r="F5" s="214"/>
    </row>
    <row r="6" spans="1:6" ht="12.75" customHeight="1">
      <c r="A6" s="216"/>
      <c r="B6" s="216"/>
      <c r="C6" s="217" t="s">
        <v>72</v>
      </c>
      <c r="D6" s="216"/>
      <c r="E6" s="217" t="s">
        <v>72</v>
      </c>
      <c r="F6" s="218"/>
    </row>
    <row r="7" spans="1:6" ht="14.25" customHeight="1">
      <c r="A7" s="208" t="s">
        <v>152</v>
      </c>
      <c r="B7" s="208"/>
      <c r="C7" s="208"/>
      <c r="D7" s="208"/>
      <c r="E7" s="208"/>
      <c r="F7" s="219"/>
    </row>
    <row r="8" spans="1:6" ht="7.5" customHeight="1">
      <c r="A8" s="208"/>
      <c r="B8" s="208"/>
      <c r="C8" s="208"/>
      <c r="D8" s="208"/>
      <c r="E8" s="208"/>
      <c r="F8" s="219"/>
    </row>
    <row r="9" spans="1:6" ht="15">
      <c r="A9" s="220" t="s">
        <v>153</v>
      </c>
      <c r="B9" s="221"/>
      <c r="C9" s="222">
        <f>179971+1790+1486</f>
        <v>183247</v>
      </c>
      <c r="D9" s="221"/>
      <c r="E9" s="222">
        <v>187222</v>
      </c>
      <c r="F9" s="223"/>
    </row>
    <row r="10" spans="1:6" ht="15">
      <c r="A10" s="224" t="s">
        <v>154</v>
      </c>
      <c r="B10" s="225"/>
      <c r="C10" s="222">
        <f>2329+108+7652-2777</f>
        <v>7312</v>
      </c>
      <c r="D10" s="225"/>
      <c r="E10" s="222">
        <f>3232+3609</f>
        <v>6841</v>
      </c>
      <c r="F10" s="223"/>
    </row>
    <row r="11" spans="1:6" ht="15">
      <c r="A11" s="220" t="s">
        <v>155</v>
      </c>
      <c r="B11" s="221"/>
      <c r="C11" s="222">
        <v>4285</v>
      </c>
      <c r="D11" s="221"/>
      <c r="E11" s="222">
        <v>5137</v>
      </c>
      <c r="F11" s="223"/>
    </row>
    <row r="12" spans="1:8" ht="15">
      <c r="A12" s="224" t="s">
        <v>156</v>
      </c>
      <c r="B12" s="225"/>
      <c r="C12" s="222">
        <v>1926</v>
      </c>
      <c r="D12" s="225"/>
      <c r="E12" s="222">
        <v>2209</v>
      </c>
      <c r="F12" s="223"/>
      <c r="H12" s="226"/>
    </row>
    <row r="13" spans="1:6" ht="15">
      <c r="A13" s="224" t="s">
        <v>157</v>
      </c>
      <c r="B13" s="225"/>
      <c r="C13" s="222">
        <f>16027+2654-5-26</f>
        <v>18650</v>
      </c>
      <c r="D13" s="225"/>
      <c r="E13" s="222">
        <v>14555</v>
      </c>
      <c r="F13" s="223"/>
    </row>
    <row r="14" spans="1:6" ht="18.75" customHeight="1">
      <c r="A14" s="227" t="s">
        <v>158</v>
      </c>
      <c r="B14" s="228"/>
      <c r="C14" s="229">
        <f>11036-7791</f>
        <v>3245</v>
      </c>
      <c r="D14" s="228"/>
      <c r="E14" s="230">
        <v>0</v>
      </c>
      <c r="F14" s="223"/>
    </row>
    <row r="15" spans="1:6" ht="15">
      <c r="A15" s="227" t="s">
        <v>159</v>
      </c>
      <c r="B15" s="228"/>
      <c r="C15" s="231">
        <v>7</v>
      </c>
      <c r="D15" s="228"/>
      <c r="E15" s="231">
        <v>78</v>
      </c>
      <c r="F15" s="223"/>
    </row>
    <row r="16" spans="2:6" ht="15">
      <c r="B16" s="232"/>
      <c r="C16" s="233">
        <f>SUM(C9:C15)</f>
        <v>218672</v>
      </c>
      <c r="D16" s="232"/>
      <c r="E16" s="233">
        <f>SUM(E9:E15)</f>
        <v>216042</v>
      </c>
      <c r="F16" s="234"/>
    </row>
    <row r="17" spans="1:6" ht="14.25" customHeight="1">
      <c r="A17" s="208" t="s">
        <v>160</v>
      </c>
      <c r="B17" s="235"/>
      <c r="C17" s="222"/>
      <c r="D17" s="235"/>
      <c r="E17" s="222"/>
      <c r="F17" s="234"/>
    </row>
    <row r="18" spans="1:6" ht="8.25" customHeight="1">
      <c r="A18" s="208"/>
      <c r="B18" s="235"/>
      <c r="C18" s="222"/>
      <c r="D18" s="235"/>
      <c r="E18" s="222"/>
      <c r="F18" s="234"/>
    </row>
    <row r="19" spans="1:5" ht="15">
      <c r="A19" s="210" t="s">
        <v>161</v>
      </c>
      <c r="B19" s="236"/>
      <c r="C19" s="237">
        <f>100736+11664+5730-2450</f>
        <v>115680</v>
      </c>
      <c r="D19" s="236"/>
      <c r="E19" s="237">
        <v>111888</v>
      </c>
    </row>
    <row r="20" spans="1:5" ht="15">
      <c r="A20" s="210" t="s">
        <v>162</v>
      </c>
      <c r="B20" s="236"/>
      <c r="C20" s="237">
        <f>146042+15362+1824</f>
        <v>163228</v>
      </c>
      <c r="D20" s="236"/>
      <c r="E20" s="237">
        <v>111240</v>
      </c>
    </row>
    <row r="21" spans="1:6" s="239" customFormat="1" ht="15">
      <c r="A21" s="220" t="s">
        <v>163</v>
      </c>
      <c r="B21" s="221"/>
      <c r="C21" s="222">
        <f>30417-4859</f>
        <v>25558</v>
      </c>
      <c r="D21" s="221"/>
      <c r="E21" s="222">
        <v>13921</v>
      </c>
      <c r="F21" s="223"/>
    </row>
    <row r="22" spans="1:5" ht="15">
      <c r="A22" s="207" t="s">
        <v>164</v>
      </c>
      <c r="B22" s="232"/>
      <c r="C22" s="237">
        <f>5291+747+29</f>
        <v>6067</v>
      </c>
      <c r="D22" s="232"/>
      <c r="E22" s="237">
        <v>4657</v>
      </c>
    </row>
    <row r="23" spans="1:5" ht="15">
      <c r="A23" s="210" t="s">
        <v>165</v>
      </c>
      <c r="B23" s="236"/>
      <c r="C23" s="237">
        <f>16402+549+166</f>
        <v>17117</v>
      </c>
      <c r="D23" s="236"/>
      <c r="E23" s="237">
        <v>9924</v>
      </c>
    </row>
    <row r="24" spans="1:6" ht="15">
      <c r="A24" s="208"/>
      <c r="B24" s="235"/>
      <c r="C24" s="233">
        <f>SUM(C19:C23)</f>
        <v>327650</v>
      </c>
      <c r="D24" s="235"/>
      <c r="E24" s="233">
        <f>SUM(E19:E23)</f>
        <v>251630</v>
      </c>
      <c r="F24" s="219"/>
    </row>
    <row r="25" spans="1:8" ht="15.75" thickBot="1">
      <c r="A25" s="208" t="s">
        <v>166</v>
      </c>
      <c r="B25" s="235"/>
      <c r="C25" s="240">
        <f>SUM(C16+C24)</f>
        <v>546322</v>
      </c>
      <c r="D25" s="235"/>
      <c r="E25" s="240">
        <f>SUM(E16+E24)</f>
        <v>467672</v>
      </c>
      <c r="F25" s="219"/>
      <c r="H25" s="241"/>
    </row>
    <row r="26" spans="1:5" ht="8.25" customHeight="1" thickTop="1">
      <c r="A26" s="210"/>
      <c r="B26" s="236"/>
      <c r="C26" s="237"/>
      <c r="D26" s="236"/>
      <c r="E26" s="237"/>
    </row>
    <row r="27" spans="1:6" ht="15">
      <c r="A27" s="208" t="s">
        <v>167</v>
      </c>
      <c r="B27" s="235"/>
      <c r="C27" s="242"/>
      <c r="D27" s="235"/>
      <c r="E27" s="242"/>
      <c r="F27" s="218"/>
    </row>
    <row r="28" spans="1:6" ht="7.5" customHeight="1">
      <c r="A28" s="208"/>
      <c r="B28" s="235"/>
      <c r="C28" s="242"/>
      <c r="D28" s="235"/>
      <c r="E28" s="242"/>
      <c r="F28" s="218"/>
    </row>
    <row r="29" spans="1:6" ht="12" customHeight="1">
      <c r="A29" s="243" t="s">
        <v>168</v>
      </c>
      <c r="B29" s="244"/>
      <c r="C29" s="242"/>
      <c r="D29" s="244"/>
      <c r="E29" s="242"/>
      <c r="F29" s="218"/>
    </row>
    <row r="30" spans="1:6" ht="15">
      <c r="A30" s="210" t="s">
        <v>169</v>
      </c>
      <c r="B30" s="236"/>
      <c r="C30" s="237">
        <v>132000</v>
      </c>
      <c r="D30" s="236"/>
      <c r="E30" s="237">
        <v>132000</v>
      </c>
      <c r="F30" s="245"/>
    </row>
    <row r="31" spans="1:6" ht="15">
      <c r="A31" s="210" t="s">
        <v>67</v>
      </c>
      <c r="B31" s="236"/>
      <c r="C31" s="246">
        <v>-26</v>
      </c>
      <c r="D31" s="236"/>
      <c r="E31" s="247">
        <v>0</v>
      </c>
      <c r="F31" s="245"/>
    </row>
    <row r="32" spans="1:6" ht="15">
      <c r="A32" s="210" t="s">
        <v>170</v>
      </c>
      <c r="B32" s="236"/>
      <c r="C32" s="237">
        <v>28418</v>
      </c>
      <c r="D32" s="236"/>
      <c r="E32" s="237">
        <v>26757</v>
      </c>
      <c r="F32" s="245"/>
    </row>
    <row r="33" spans="1:6" ht="15">
      <c r="A33" s="220" t="s">
        <v>171</v>
      </c>
      <c r="B33" s="221"/>
      <c r="C33" s="237">
        <v>102710</v>
      </c>
      <c r="D33" s="221"/>
      <c r="E33" s="237">
        <v>58749</v>
      </c>
      <c r="F33" s="245"/>
    </row>
    <row r="34" spans="1:7" ht="15">
      <c r="A34" s="208"/>
      <c r="B34" s="235"/>
      <c r="C34" s="248">
        <f>SUM(C30:C33)</f>
        <v>263102</v>
      </c>
      <c r="D34" s="235"/>
      <c r="E34" s="248">
        <f>SUM(E30:E33)</f>
        <v>217506</v>
      </c>
      <c r="F34" s="219"/>
      <c r="G34" s="241"/>
    </row>
    <row r="35" spans="1:6" ht="7.5" customHeight="1">
      <c r="A35" s="208"/>
      <c r="B35" s="235"/>
      <c r="C35" s="237"/>
      <c r="D35" s="235"/>
      <c r="E35" s="237"/>
      <c r="F35" s="219"/>
    </row>
    <row r="36" spans="1:6" ht="7.5" customHeight="1">
      <c r="A36" s="208"/>
      <c r="B36" s="235"/>
      <c r="C36" s="237"/>
      <c r="D36" s="235"/>
      <c r="E36" s="237"/>
      <c r="F36" s="219"/>
    </row>
    <row r="37" spans="1:6" ht="18" customHeight="1">
      <c r="A37" s="243" t="s">
        <v>172</v>
      </c>
      <c r="B37" s="244"/>
      <c r="C37" s="249">
        <v>25432</v>
      </c>
      <c r="D37" s="244"/>
      <c r="E37" s="249">
        <v>16055</v>
      </c>
      <c r="F37" s="219"/>
    </row>
    <row r="38" spans="1:6" ht="7.5" customHeight="1">
      <c r="A38" s="208"/>
      <c r="B38" s="208"/>
      <c r="C38" s="237"/>
      <c r="D38" s="208"/>
      <c r="E38" s="237"/>
      <c r="F38" s="219"/>
    </row>
    <row r="39" spans="1:6" ht="13.5" customHeight="1">
      <c r="A39" s="243" t="s">
        <v>173</v>
      </c>
      <c r="B39" s="243"/>
      <c r="C39" s="237"/>
      <c r="D39" s="243"/>
      <c r="E39" s="237"/>
      <c r="F39" s="219"/>
    </row>
    <row r="40" spans="1:6" ht="12" customHeight="1">
      <c r="A40" s="208" t="s">
        <v>174</v>
      </c>
      <c r="B40" s="208"/>
      <c r="C40" s="237"/>
      <c r="D40" s="208"/>
      <c r="E40" s="237"/>
      <c r="F40" s="245"/>
    </row>
    <row r="41" spans="1:6" ht="15.75" customHeight="1">
      <c r="A41" s="210" t="s">
        <v>175</v>
      </c>
      <c r="B41" s="236"/>
      <c r="C41" s="237">
        <v>24606</v>
      </c>
      <c r="D41" s="236"/>
      <c r="E41" s="237">
        <v>73541</v>
      </c>
      <c r="F41" s="245"/>
    </row>
    <row r="42" spans="1:6" ht="15">
      <c r="A42" s="224" t="s">
        <v>176</v>
      </c>
      <c r="B42" s="225"/>
      <c r="C42" s="237">
        <f>4951+85</f>
        <v>5036</v>
      </c>
      <c r="D42" s="225"/>
      <c r="E42" s="237">
        <v>5345</v>
      </c>
      <c r="F42" s="245"/>
    </row>
    <row r="43" spans="1:6" ht="15">
      <c r="A43" s="210" t="s">
        <v>177</v>
      </c>
      <c r="B43" s="236"/>
      <c r="C43" s="237">
        <v>1411</v>
      </c>
      <c r="D43" s="236"/>
      <c r="E43" s="237">
        <v>1435</v>
      </c>
      <c r="F43" s="245"/>
    </row>
    <row r="44" spans="1:6" ht="15">
      <c r="A44" s="250" t="s">
        <v>178</v>
      </c>
      <c r="B44" s="251"/>
      <c r="C44" s="237">
        <f>388+41</f>
        <v>429</v>
      </c>
      <c r="D44" s="251"/>
      <c r="E44" s="237">
        <v>560</v>
      </c>
      <c r="F44" s="245"/>
    </row>
    <row r="45" spans="2:6" ht="15">
      <c r="B45" s="232"/>
      <c r="C45" s="248">
        <f>SUM(C41:C44)</f>
        <v>31482</v>
      </c>
      <c r="D45" s="232"/>
      <c r="E45" s="248">
        <f>SUM(E41:E44)</f>
        <v>80881</v>
      </c>
      <c r="F45" s="219"/>
    </row>
    <row r="46" spans="1:6" ht="7.5" customHeight="1">
      <c r="A46" s="208"/>
      <c r="B46" s="235"/>
      <c r="C46" s="222"/>
      <c r="D46" s="235"/>
      <c r="E46" s="222"/>
      <c r="F46" s="219"/>
    </row>
    <row r="47" spans="1:6" ht="12.75" customHeight="1">
      <c r="A47" s="208" t="s">
        <v>179</v>
      </c>
      <c r="B47" s="235"/>
      <c r="C47" s="252"/>
      <c r="D47" s="235"/>
      <c r="E47" s="252"/>
      <c r="F47" s="253"/>
    </row>
    <row r="48" spans="1:5" ht="15">
      <c r="A48" s="250" t="s">
        <v>180</v>
      </c>
      <c r="B48" s="251"/>
      <c r="C48" s="254">
        <f>97828+7925</f>
        <v>105753</v>
      </c>
      <c r="D48" s="251"/>
      <c r="E48" s="254">
        <v>92374</v>
      </c>
    </row>
    <row r="49" spans="1:5" ht="15">
      <c r="A49" s="250" t="s">
        <v>181</v>
      </c>
      <c r="B49" s="251"/>
      <c r="C49" s="254">
        <f>53216+141</f>
        <v>53357</v>
      </c>
      <c r="D49" s="251"/>
      <c r="E49" s="254">
        <v>8789</v>
      </c>
    </row>
    <row r="50" spans="1:5" ht="15">
      <c r="A50" s="250" t="s">
        <v>182</v>
      </c>
      <c r="B50" s="251"/>
      <c r="C50" s="254">
        <f>45659+8539+678</f>
        <v>54876</v>
      </c>
      <c r="D50" s="251"/>
      <c r="E50" s="254">
        <v>40797</v>
      </c>
    </row>
    <row r="51" spans="1:5" ht="15">
      <c r="A51" s="250" t="s">
        <v>183</v>
      </c>
      <c r="B51" s="251"/>
      <c r="C51" s="254">
        <f>3289-1534</f>
        <v>1755</v>
      </c>
      <c r="D51" s="251"/>
      <c r="E51" s="254">
        <v>3304</v>
      </c>
    </row>
    <row r="52" spans="1:5" ht="15">
      <c r="A52" s="255" t="s">
        <v>184</v>
      </c>
      <c r="B52" s="251"/>
      <c r="C52" s="254">
        <f>3285+176+86</f>
        <v>3547</v>
      </c>
      <c r="D52" s="251"/>
      <c r="E52" s="254">
        <v>4300</v>
      </c>
    </row>
    <row r="53" spans="1:5" ht="15">
      <c r="A53" s="250" t="s">
        <v>185</v>
      </c>
      <c r="B53" s="251"/>
      <c r="C53" s="254">
        <f>5053+358+10</f>
        <v>5421</v>
      </c>
      <c r="D53" s="251"/>
      <c r="E53" s="254">
        <v>1666</v>
      </c>
    </row>
    <row r="54" spans="1:5" ht="15">
      <c r="A54" s="250" t="s">
        <v>186</v>
      </c>
      <c r="B54" s="251"/>
      <c r="C54" s="254">
        <f>1341+255+1</f>
        <v>1597</v>
      </c>
      <c r="D54" s="251"/>
      <c r="E54" s="254">
        <v>2000</v>
      </c>
    </row>
    <row r="55" spans="1:6" ht="15">
      <c r="A55" s="208"/>
      <c r="B55" s="235"/>
      <c r="C55" s="248">
        <f>SUM(C48:C54)</f>
        <v>226306</v>
      </c>
      <c r="D55" s="235"/>
      <c r="E55" s="248">
        <f>SUM(E48:E54)</f>
        <v>153230</v>
      </c>
      <c r="F55" s="219"/>
    </row>
    <row r="56" spans="1:6" ht="8.25" customHeight="1">
      <c r="A56" s="256"/>
      <c r="B56" s="257"/>
      <c r="C56" s="258"/>
      <c r="D56" s="257"/>
      <c r="E56" s="258"/>
      <c r="F56" s="219"/>
    </row>
    <row r="57" spans="1:6" ht="14.25" customHeight="1">
      <c r="A57" s="243" t="s">
        <v>187</v>
      </c>
      <c r="B57" s="244"/>
      <c r="C57" s="259">
        <f>C45+C55</f>
        <v>257788</v>
      </c>
      <c r="D57" s="244"/>
      <c r="E57" s="259">
        <f>E45+E55</f>
        <v>234111</v>
      </c>
      <c r="F57" s="219"/>
    </row>
    <row r="58" spans="1:6" ht="7.5" customHeight="1">
      <c r="A58" s="256"/>
      <c r="B58" s="256"/>
      <c r="C58" s="260"/>
      <c r="D58" s="256"/>
      <c r="E58" s="260"/>
      <c r="F58" s="219"/>
    </row>
    <row r="59" spans="1:8" ht="15.75" thickBot="1">
      <c r="A59" s="208" t="s">
        <v>188</v>
      </c>
      <c r="B59" s="208"/>
      <c r="C59" s="261">
        <f>C57+C37+C34</f>
        <v>546322</v>
      </c>
      <c r="D59" s="208"/>
      <c r="E59" s="261">
        <f>E57+E37+E34</f>
        <v>467672</v>
      </c>
      <c r="F59" s="219"/>
      <c r="G59" s="241"/>
      <c r="H59" s="241"/>
    </row>
    <row r="60" spans="1:6" ht="15.75" thickTop="1">
      <c r="A60" s="208"/>
      <c r="B60" s="208"/>
      <c r="C60" s="208"/>
      <c r="D60" s="208"/>
      <c r="E60" s="208"/>
      <c r="F60" s="219"/>
    </row>
    <row r="61" spans="1:6" ht="15">
      <c r="A61" s="208"/>
      <c r="B61" s="208"/>
      <c r="C61" s="262"/>
      <c r="D61" s="208"/>
      <c r="E61" s="208"/>
      <c r="F61" s="219"/>
    </row>
    <row r="62" spans="1:5" ht="15">
      <c r="A62" s="9" t="s">
        <v>98</v>
      </c>
      <c r="B62" s="9"/>
      <c r="C62" s="263"/>
      <c r="D62" s="9"/>
      <c r="E62" s="263"/>
    </row>
    <row r="63" spans="1:5" ht="15">
      <c r="A63" s="9"/>
      <c r="B63" s="9"/>
      <c r="C63" s="9"/>
      <c r="D63" s="9"/>
      <c r="E63" s="263"/>
    </row>
    <row r="64" spans="1:6" ht="15">
      <c r="A64" s="274" t="s">
        <v>99</v>
      </c>
      <c r="B64" s="274"/>
      <c r="C64" s="274"/>
      <c r="D64" s="274"/>
      <c r="E64" s="274"/>
      <c r="F64" s="274"/>
    </row>
    <row r="65" spans="1:6" ht="15">
      <c r="A65" s="9"/>
      <c r="B65" s="9"/>
      <c r="C65" s="263"/>
      <c r="D65" s="9"/>
      <c r="E65" s="9"/>
      <c r="F65" s="9"/>
    </row>
    <row r="66" spans="1:6" ht="17.25" customHeight="1">
      <c r="A66" s="149" t="s">
        <v>100</v>
      </c>
      <c r="B66" s="149"/>
      <c r="C66" s="264"/>
      <c r="D66" s="149"/>
      <c r="E66" s="149"/>
      <c r="F66" s="265"/>
    </row>
    <row r="67" spans="1:6" ht="17.25" customHeight="1">
      <c r="A67" s="149"/>
      <c r="B67" s="149"/>
      <c r="C67" s="266"/>
      <c r="D67" s="149"/>
      <c r="E67" s="264"/>
      <c r="F67" s="265"/>
    </row>
    <row r="68" spans="1:6" ht="15">
      <c r="A68" s="267" t="s">
        <v>64</v>
      </c>
      <c r="B68" s="267"/>
      <c r="C68" s="267"/>
      <c r="D68" s="267"/>
      <c r="E68" s="267"/>
      <c r="F68" s="9"/>
    </row>
    <row r="69" spans="1:6" ht="12.75" customHeight="1">
      <c r="A69" s="268"/>
      <c r="B69" s="268"/>
      <c r="C69" s="268"/>
      <c r="D69" s="268"/>
      <c r="E69" s="268"/>
      <c r="F69" s="143"/>
    </row>
    <row r="70" spans="1:6" ht="15">
      <c r="A70" s="269"/>
      <c r="B70" s="269"/>
      <c r="C70" s="270"/>
      <c r="D70" s="269"/>
      <c r="E70" s="269"/>
      <c r="F70" s="143"/>
    </row>
    <row r="71" spans="1:6" ht="15">
      <c r="A71" s="147"/>
      <c r="B71" s="147"/>
      <c r="C71" s="147"/>
      <c r="D71" s="147"/>
      <c r="E71" s="147"/>
      <c r="F71" s="143"/>
    </row>
    <row r="72" spans="1:6" ht="15">
      <c r="A72" s="147"/>
      <c r="B72" s="147"/>
      <c r="C72" s="147"/>
      <c r="D72" s="147"/>
      <c r="E72" s="147"/>
      <c r="F72" s="143"/>
    </row>
    <row r="73" spans="1:6" ht="15">
      <c r="A73" s="149"/>
      <c r="B73" s="149"/>
      <c r="C73" s="149"/>
      <c r="D73" s="149"/>
      <c r="E73" s="149"/>
      <c r="F73" s="149"/>
    </row>
    <row r="74" spans="1:6" ht="15">
      <c r="A74" s="150"/>
      <c r="B74" s="150"/>
      <c r="C74" s="150"/>
      <c r="D74" s="150"/>
      <c r="E74" s="150"/>
      <c r="F74" s="143"/>
    </row>
    <row r="75" spans="1:6" ht="15">
      <c r="A75" s="151"/>
      <c r="B75" s="151"/>
      <c r="C75" s="151"/>
      <c r="D75" s="151"/>
      <c r="E75" s="151"/>
      <c r="F75" s="143"/>
    </row>
    <row r="76" spans="1:6" ht="15">
      <c r="A76" s="113"/>
      <c r="B76" s="113"/>
      <c r="C76" s="113"/>
      <c r="D76" s="113"/>
      <c r="E76" s="113"/>
      <c r="F76" s="143"/>
    </row>
    <row r="77" ht="15">
      <c r="F77" s="271"/>
    </row>
    <row r="78" ht="15">
      <c r="F78" s="271"/>
    </row>
    <row r="79" ht="15">
      <c r="F79" s="271"/>
    </row>
    <row r="80" ht="15">
      <c r="F80" s="271"/>
    </row>
    <row r="81" ht="15">
      <c r="F81" s="271"/>
    </row>
    <row r="82" ht="15">
      <c r="F82" s="271"/>
    </row>
    <row r="83" ht="15">
      <c r="F83" s="271"/>
    </row>
    <row r="84" ht="15">
      <c r="F84" s="271"/>
    </row>
    <row r="85" ht="15">
      <c r="F85" s="271"/>
    </row>
    <row r="86" ht="15">
      <c r="F86" s="271"/>
    </row>
    <row r="87" ht="15">
      <c r="F87" s="271"/>
    </row>
    <row r="88" ht="15">
      <c r="F88" s="271"/>
    </row>
    <row r="89" ht="15">
      <c r="F89" s="271"/>
    </row>
    <row r="90" ht="15">
      <c r="F90" s="271"/>
    </row>
    <row r="91" ht="15">
      <c r="F91" s="271"/>
    </row>
    <row r="92" ht="15">
      <c r="F92" s="271"/>
    </row>
    <row r="93" ht="15">
      <c r="F93" s="271"/>
    </row>
    <row r="94" ht="15">
      <c r="F94" s="271"/>
    </row>
    <row r="95" ht="15">
      <c r="F95" s="271"/>
    </row>
    <row r="96" ht="15">
      <c r="F96" s="271"/>
    </row>
    <row r="97" ht="15">
      <c r="F97" s="271"/>
    </row>
    <row r="98" ht="15">
      <c r="F98" s="271"/>
    </row>
    <row r="99" ht="15">
      <c r="F99" s="271"/>
    </row>
    <row r="100" ht="15">
      <c r="F100" s="271"/>
    </row>
    <row r="101" ht="15">
      <c r="F101" s="271"/>
    </row>
    <row r="102" ht="15">
      <c r="F102" s="271"/>
    </row>
    <row r="103" ht="15">
      <c r="F103" s="271"/>
    </row>
    <row r="104" ht="15">
      <c r="F104" s="271"/>
    </row>
    <row r="105" ht="15">
      <c r="F105" s="271"/>
    </row>
    <row r="106" ht="15">
      <c r="F106" s="271"/>
    </row>
    <row r="107" ht="15">
      <c r="F107" s="271"/>
    </row>
    <row r="108" ht="15">
      <c r="F108" s="271"/>
    </row>
  </sheetData>
  <mergeCells count="3">
    <mergeCell ref="C4:C5"/>
    <mergeCell ref="E4:E5"/>
    <mergeCell ref="A64:F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35" sqref="A35"/>
    </sheetView>
  </sheetViews>
  <sheetFormatPr defaultColWidth="9.140625" defaultRowHeight="12.75"/>
  <cols>
    <col min="1" max="1" width="50.28125" style="204" customWidth="1"/>
    <col min="2" max="2" width="11.28125" style="204" customWidth="1"/>
    <col min="3" max="3" width="1.8515625" style="204" customWidth="1"/>
    <col min="4" max="4" width="12.421875" style="204" customWidth="1"/>
    <col min="5" max="5" width="1.8515625" style="197" customWidth="1"/>
    <col min="6" max="6" width="12.28125" style="197" customWidth="1"/>
    <col min="7" max="7" width="2.00390625" style="197" customWidth="1"/>
    <col min="8" max="8" width="23.8515625" style="161" hidden="1" customWidth="1"/>
    <col min="9" max="9" width="10.57421875" style="161" hidden="1" customWidth="1"/>
    <col min="10" max="10" width="13.28125" style="161" hidden="1" customWidth="1"/>
    <col min="11" max="12" width="9.140625" style="161" hidden="1" customWidth="1"/>
    <col min="13" max="16384" width="7.8515625" style="161" hidden="1" customWidth="1"/>
  </cols>
  <sheetData>
    <row r="1" spans="1:8" s="154" customFormat="1" ht="15">
      <c r="A1" s="275" t="s">
        <v>102</v>
      </c>
      <c r="B1" s="275"/>
      <c r="C1" s="275"/>
      <c r="D1" s="275"/>
      <c r="E1" s="276"/>
      <c r="F1" s="276"/>
      <c r="G1" s="276"/>
      <c r="H1" s="153"/>
    </row>
    <row r="2" spans="1:7" s="157" customFormat="1" ht="15">
      <c r="A2" s="277" t="s">
        <v>103</v>
      </c>
      <c r="B2" s="277"/>
      <c r="C2" s="277"/>
      <c r="D2" s="277"/>
      <c r="E2" s="278"/>
      <c r="F2" s="278"/>
      <c r="G2" s="278"/>
    </row>
    <row r="3" spans="1:7" s="157" customFormat="1" ht="15">
      <c r="A3" s="75" t="s">
        <v>50</v>
      </c>
      <c r="B3" s="77"/>
      <c r="C3" s="13"/>
      <c r="D3" s="13"/>
      <c r="E3" s="148"/>
      <c r="F3" s="148"/>
      <c r="G3" s="148"/>
    </row>
    <row r="4" spans="1:8" ht="21" customHeight="1">
      <c r="A4" s="158"/>
      <c r="B4" s="272"/>
      <c r="C4" s="121"/>
      <c r="D4" s="272" t="s">
        <v>104</v>
      </c>
      <c r="E4" s="159"/>
      <c r="F4" s="272" t="s">
        <v>105</v>
      </c>
      <c r="G4" s="121"/>
      <c r="H4" s="160"/>
    </row>
    <row r="5" spans="1:8" ht="17.25" customHeight="1">
      <c r="A5" s="158"/>
      <c r="B5" s="272"/>
      <c r="C5" s="121"/>
      <c r="D5" s="272"/>
      <c r="E5" s="162"/>
      <c r="F5" s="272"/>
      <c r="G5" s="121"/>
      <c r="H5" s="160"/>
    </row>
    <row r="6" spans="1:8" ht="12.75" customHeight="1">
      <c r="A6" s="158"/>
      <c r="B6" s="121"/>
      <c r="C6" s="121"/>
      <c r="D6" s="114" t="s">
        <v>72</v>
      </c>
      <c r="E6" s="162"/>
      <c r="F6" s="114" t="s">
        <v>72</v>
      </c>
      <c r="G6" s="121"/>
      <c r="H6" s="160"/>
    </row>
    <row r="7" spans="1:10" ht="15">
      <c r="A7" s="163" t="s">
        <v>106</v>
      </c>
      <c r="B7" s="163"/>
      <c r="C7" s="163"/>
      <c r="D7" s="163"/>
      <c r="E7" s="164"/>
      <c r="F7" s="165"/>
      <c r="G7" s="165"/>
      <c r="H7" s="166"/>
      <c r="I7" s="167" t="e">
        <f>+#REF!+H7+#REF!</f>
        <v>#REF!</v>
      </c>
      <c r="J7" s="167" t="e">
        <f>+#REF!+H7</f>
        <v>#REF!</v>
      </c>
    </row>
    <row r="8" spans="1:9" ht="15">
      <c r="A8" s="168" t="s">
        <v>107</v>
      </c>
      <c r="B8" s="168"/>
      <c r="C8" s="168"/>
      <c r="D8" s="169">
        <v>532455</v>
      </c>
      <c r="E8" s="164"/>
      <c r="F8" s="169">
        <v>509192</v>
      </c>
      <c r="G8" s="169"/>
      <c r="H8" s="166"/>
      <c r="I8" s="167" t="e">
        <f>+#REF!+H8</f>
        <v>#REF!</v>
      </c>
    </row>
    <row r="9" spans="1:12" ht="15">
      <c r="A9" s="168" t="s">
        <v>108</v>
      </c>
      <c r="B9" s="168"/>
      <c r="C9" s="168"/>
      <c r="D9" s="169">
        <v>-412119</v>
      </c>
      <c r="E9" s="164"/>
      <c r="F9" s="169">
        <v>-431657</v>
      </c>
      <c r="G9" s="169"/>
      <c r="H9" s="166"/>
      <c r="I9" s="167" t="e">
        <f>+#REF!+H9</f>
        <v>#REF!</v>
      </c>
      <c r="L9" s="167" t="e">
        <f>+#REF!+#REF!</f>
        <v>#REF!</v>
      </c>
    </row>
    <row r="10" spans="1:12" ht="15">
      <c r="A10" s="168" t="s">
        <v>109</v>
      </c>
      <c r="B10" s="168"/>
      <c r="C10" s="168"/>
      <c r="D10" s="169">
        <v>-45423</v>
      </c>
      <c r="E10" s="164"/>
      <c r="F10" s="169">
        <v>-46645</v>
      </c>
      <c r="G10" s="169"/>
      <c r="H10" s="166"/>
      <c r="I10" s="167"/>
      <c r="L10" s="167"/>
    </row>
    <row r="11" spans="1:9" s="171" customFormat="1" ht="15">
      <c r="A11" s="168" t="s">
        <v>110</v>
      </c>
      <c r="B11" s="168"/>
      <c r="C11" s="168"/>
      <c r="D11" s="169">
        <v>-33663</v>
      </c>
      <c r="E11" s="170"/>
      <c r="F11" s="169">
        <v>-24967</v>
      </c>
      <c r="G11" s="169"/>
      <c r="H11" s="166"/>
      <c r="I11" s="167"/>
    </row>
    <row r="12" spans="1:9" s="171" customFormat="1" ht="15">
      <c r="A12" s="168" t="s">
        <v>111</v>
      </c>
      <c r="B12" s="168"/>
      <c r="C12" s="168"/>
      <c r="D12" s="169">
        <v>2445</v>
      </c>
      <c r="E12" s="170"/>
      <c r="F12" s="169">
        <v>9310</v>
      </c>
      <c r="G12" s="169"/>
      <c r="H12" s="166"/>
      <c r="I12" s="167"/>
    </row>
    <row r="13" spans="1:9" s="171" customFormat="1" ht="15">
      <c r="A13" s="168" t="s">
        <v>112</v>
      </c>
      <c r="B13" s="168"/>
      <c r="C13" s="168"/>
      <c r="D13" s="169">
        <v>-3926</v>
      </c>
      <c r="E13" s="170"/>
      <c r="F13" s="169">
        <v>-3276</v>
      </c>
      <c r="G13" s="169"/>
      <c r="H13" s="166"/>
      <c r="I13" s="167"/>
    </row>
    <row r="14" spans="1:9" s="171" customFormat="1" ht="15">
      <c r="A14" s="168" t="s">
        <v>113</v>
      </c>
      <c r="B14" s="168"/>
      <c r="C14" s="168"/>
      <c r="D14" s="169">
        <v>1215</v>
      </c>
      <c r="E14" s="170"/>
      <c r="F14" s="169">
        <v>0</v>
      </c>
      <c r="G14" s="169"/>
      <c r="H14" s="166"/>
      <c r="I14" s="167"/>
    </row>
    <row r="15" spans="1:9" s="171" customFormat="1" ht="15.75" customHeight="1">
      <c r="A15" s="168" t="s">
        <v>114</v>
      </c>
      <c r="B15" s="168"/>
      <c r="C15" s="168"/>
      <c r="D15" s="169">
        <v>-6214</v>
      </c>
      <c r="E15" s="170"/>
      <c r="F15" s="169">
        <v>-9181</v>
      </c>
      <c r="G15" s="169"/>
      <c r="H15" s="166"/>
      <c r="I15" s="167"/>
    </row>
    <row r="16" spans="1:9" ht="15">
      <c r="A16" s="168" t="s">
        <v>115</v>
      </c>
      <c r="B16" s="168"/>
      <c r="C16" s="168"/>
      <c r="D16" s="169">
        <v>-2252</v>
      </c>
      <c r="E16" s="170"/>
      <c r="F16" s="169">
        <v>-3932</v>
      </c>
      <c r="G16" s="169"/>
      <c r="H16" s="166"/>
      <c r="I16" s="167"/>
    </row>
    <row r="17" spans="1:9" s="171" customFormat="1" ht="17.25" customHeight="1">
      <c r="A17" s="163" t="s">
        <v>116</v>
      </c>
      <c r="B17" s="163"/>
      <c r="C17" s="163"/>
      <c r="D17" s="172">
        <f>SUM(D8:D16)</f>
        <v>32518</v>
      </c>
      <c r="E17" s="170"/>
      <c r="F17" s="172">
        <f>SUM(F8:F16)</f>
        <v>-1156</v>
      </c>
      <c r="G17" s="173"/>
      <c r="H17" s="166"/>
      <c r="I17" s="167"/>
    </row>
    <row r="18" spans="1:9" s="171" customFormat="1" ht="15">
      <c r="A18" s="174" t="s">
        <v>117</v>
      </c>
      <c r="B18" s="174"/>
      <c r="C18" s="174"/>
      <c r="D18" s="169"/>
      <c r="E18" s="170"/>
      <c r="F18" s="169"/>
      <c r="G18" s="169"/>
      <c r="H18" s="166"/>
      <c r="I18" s="167"/>
    </row>
    <row r="19" spans="1:9" ht="15">
      <c r="A19" s="168" t="s">
        <v>118</v>
      </c>
      <c r="B19" s="168"/>
      <c r="C19" s="168"/>
      <c r="D19" s="169">
        <v>-5047</v>
      </c>
      <c r="E19" s="170"/>
      <c r="F19" s="169">
        <v>-30380</v>
      </c>
      <c r="G19" s="169"/>
      <c r="H19" s="166"/>
      <c r="I19" s="167"/>
    </row>
    <row r="20" spans="1:9" ht="15">
      <c r="A20" s="175" t="s">
        <v>119</v>
      </c>
      <c r="B20" s="175"/>
      <c r="C20" s="175"/>
      <c r="D20" s="169">
        <v>211</v>
      </c>
      <c r="E20" s="170"/>
      <c r="F20" s="169">
        <v>3031</v>
      </c>
      <c r="G20" s="169"/>
      <c r="H20" s="166"/>
      <c r="I20" s="167"/>
    </row>
    <row r="21" spans="1:9" ht="15">
      <c r="A21" s="168" t="s">
        <v>120</v>
      </c>
      <c r="B21" s="168"/>
      <c r="C21" s="168"/>
      <c r="D21" s="169">
        <v>-457</v>
      </c>
      <c r="E21" s="170"/>
      <c r="F21" s="169">
        <v>-2008</v>
      </c>
      <c r="G21" s="169"/>
      <c r="H21" s="166"/>
      <c r="I21" s="167"/>
    </row>
    <row r="22" spans="1:9" ht="15">
      <c r="A22" s="168" t="s">
        <v>121</v>
      </c>
      <c r="B22" s="168"/>
      <c r="C22" s="168"/>
      <c r="D22" s="169">
        <v>-1608</v>
      </c>
      <c r="E22" s="170"/>
      <c r="F22" s="169">
        <v>-23060</v>
      </c>
      <c r="G22" s="169"/>
      <c r="H22" s="166"/>
      <c r="I22" s="167"/>
    </row>
    <row r="23" spans="1:9" ht="15">
      <c r="A23" s="168" t="s">
        <v>122</v>
      </c>
      <c r="B23" s="168"/>
      <c r="C23" s="168"/>
      <c r="D23" s="169">
        <v>760</v>
      </c>
      <c r="E23" s="170"/>
      <c r="F23" s="169">
        <v>3789</v>
      </c>
      <c r="G23" s="169"/>
      <c r="H23" s="166"/>
      <c r="I23" s="167"/>
    </row>
    <row r="24" spans="1:9" ht="15">
      <c r="A24" s="175" t="s">
        <v>123</v>
      </c>
      <c r="B24" s="175"/>
      <c r="C24" s="175"/>
      <c r="D24" s="169">
        <v>-18699</v>
      </c>
      <c r="E24" s="170"/>
      <c r="F24" s="169">
        <v>-15712</v>
      </c>
      <c r="G24" s="169"/>
      <c r="H24" s="166"/>
      <c r="I24" s="167"/>
    </row>
    <row r="25" spans="1:9" ht="15">
      <c r="A25" s="175" t="s">
        <v>124</v>
      </c>
      <c r="B25" s="175"/>
      <c r="C25" s="175"/>
      <c r="D25" s="169">
        <v>-1956</v>
      </c>
      <c r="E25" s="170"/>
      <c r="F25" s="169">
        <v>-7169</v>
      </c>
      <c r="G25" s="169"/>
      <c r="H25" s="166"/>
      <c r="I25" s="167"/>
    </row>
    <row r="26" spans="1:9" ht="15">
      <c r="A26" s="168" t="s">
        <v>125</v>
      </c>
      <c r="B26" s="168"/>
      <c r="C26" s="168"/>
      <c r="D26" s="169">
        <v>4060</v>
      </c>
      <c r="E26" s="170"/>
      <c r="F26" s="169">
        <v>19709</v>
      </c>
      <c r="G26" s="169"/>
      <c r="H26" s="166"/>
      <c r="I26" s="167"/>
    </row>
    <row r="27" spans="1:9" ht="15">
      <c r="A27" s="168" t="s">
        <v>126</v>
      </c>
      <c r="B27" s="168"/>
      <c r="C27" s="168"/>
      <c r="D27" s="169">
        <v>258</v>
      </c>
      <c r="E27" s="170"/>
      <c r="F27" s="169">
        <v>13188</v>
      </c>
      <c r="G27" s="169"/>
      <c r="H27" s="166"/>
      <c r="I27" s="167"/>
    </row>
    <row r="28" spans="1:9" ht="15">
      <c r="A28" s="168" t="s">
        <v>127</v>
      </c>
      <c r="B28" s="168"/>
      <c r="C28" s="168"/>
      <c r="D28" s="169">
        <v>927</v>
      </c>
      <c r="E28" s="170"/>
      <c r="F28" s="169">
        <v>798</v>
      </c>
      <c r="G28" s="169"/>
      <c r="H28" s="166"/>
      <c r="I28" s="167"/>
    </row>
    <row r="29" spans="1:9" ht="15">
      <c r="A29" s="168" t="s">
        <v>128</v>
      </c>
      <c r="B29" s="168"/>
      <c r="C29" s="168"/>
      <c r="D29" s="169">
        <v>85</v>
      </c>
      <c r="E29" s="170"/>
      <c r="F29" s="169">
        <v>76</v>
      </c>
      <c r="G29" s="169"/>
      <c r="H29" s="166"/>
      <c r="I29" s="167"/>
    </row>
    <row r="30" spans="1:9" ht="18" customHeight="1">
      <c r="A30" s="163" t="s">
        <v>129</v>
      </c>
      <c r="B30" s="163"/>
      <c r="C30" s="163"/>
      <c r="D30" s="172">
        <f>SUM(D19:D29)</f>
        <v>-21466</v>
      </c>
      <c r="E30" s="170"/>
      <c r="F30" s="172">
        <f>SUM(F19:F29)</f>
        <v>-37738</v>
      </c>
      <c r="G30" s="173"/>
      <c r="H30" s="166"/>
      <c r="I30" s="167"/>
    </row>
    <row r="31" spans="1:10" ht="15">
      <c r="A31" s="174" t="s">
        <v>130</v>
      </c>
      <c r="B31" s="174"/>
      <c r="C31" s="174"/>
      <c r="D31" s="173"/>
      <c r="E31" s="170"/>
      <c r="F31" s="173"/>
      <c r="G31" s="173"/>
      <c r="H31" s="166"/>
      <c r="I31" s="167"/>
      <c r="J31" s="167"/>
    </row>
    <row r="32" spans="1:10" ht="15">
      <c r="A32" s="176" t="s">
        <v>131</v>
      </c>
      <c r="B32" s="176"/>
      <c r="C32" s="176"/>
      <c r="D32" s="177">
        <v>90</v>
      </c>
      <c r="E32" s="170"/>
      <c r="F32" s="169">
        <v>1000</v>
      </c>
      <c r="G32" s="177"/>
      <c r="H32" s="166"/>
      <c r="I32" s="167"/>
      <c r="J32" s="167"/>
    </row>
    <row r="33" spans="1:10" ht="15">
      <c r="A33" s="168" t="s">
        <v>132</v>
      </c>
      <c r="B33" s="168"/>
      <c r="C33" s="168"/>
      <c r="D33" s="169">
        <v>151095</v>
      </c>
      <c r="E33" s="170"/>
      <c r="F33" s="169">
        <v>66165</v>
      </c>
      <c r="G33" s="169"/>
      <c r="H33" s="166"/>
      <c r="I33" s="167"/>
      <c r="J33" s="167"/>
    </row>
    <row r="34" spans="1:10" ht="15">
      <c r="A34" s="168" t="s">
        <v>133</v>
      </c>
      <c r="B34" s="168"/>
      <c r="C34" s="168"/>
      <c r="D34" s="169">
        <v>-153924</v>
      </c>
      <c r="E34" s="170"/>
      <c r="F34" s="169">
        <v>-74463</v>
      </c>
      <c r="G34" s="169"/>
      <c r="H34" s="166"/>
      <c r="I34" s="167"/>
      <c r="J34" s="167"/>
    </row>
    <row r="35" spans="1:10" ht="15">
      <c r="A35" s="168" t="s">
        <v>134</v>
      </c>
      <c r="B35" s="168"/>
      <c r="C35" s="168"/>
      <c r="D35" s="169">
        <v>0</v>
      </c>
      <c r="E35" s="170"/>
      <c r="F35" s="169">
        <v>-4697</v>
      </c>
      <c r="G35" s="169"/>
      <c r="H35" s="166"/>
      <c r="I35" s="167"/>
      <c r="J35" s="167"/>
    </row>
    <row r="36" spans="1:10" ht="15">
      <c r="A36" s="168" t="s">
        <v>135</v>
      </c>
      <c r="B36" s="168"/>
      <c r="C36" s="168"/>
      <c r="D36" s="169">
        <v>18340</v>
      </c>
      <c r="E36" s="170"/>
      <c r="F36" s="169">
        <v>81318</v>
      </c>
      <c r="G36" s="169"/>
      <c r="H36" s="166"/>
      <c r="I36" s="167"/>
      <c r="J36" s="167"/>
    </row>
    <row r="37" spans="1:10" ht="15">
      <c r="A37" s="168" t="s">
        <v>136</v>
      </c>
      <c r="B37" s="168"/>
      <c r="C37" s="168"/>
      <c r="D37" s="169">
        <v>-15112</v>
      </c>
      <c r="E37" s="170"/>
      <c r="F37" s="169">
        <v>-47777</v>
      </c>
      <c r="G37" s="169"/>
      <c r="H37" s="166"/>
      <c r="I37" s="167"/>
      <c r="J37" s="167"/>
    </row>
    <row r="38" spans="1:7" ht="15">
      <c r="A38" s="178" t="s">
        <v>137</v>
      </c>
      <c r="B38" s="178"/>
      <c r="C38" s="178"/>
      <c r="D38" s="169">
        <v>-2088</v>
      </c>
      <c r="E38" s="170"/>
      <c r="F38" s="169">
        <v>-1138</v>
      </c>
      <c r="G38" s="169"/>
    </row>
    <row r="39" spans="1:7" ht="15">
      <c r="A39" s="178" t="s">
        <v>138</v>
      </c>
      <c r="B39" s="178"/>
      <c r="C39" s="178"/>
      <c r="D39" s="169">
        <v>-1175</v>
      </c>
      <c r="E39" s="170"/>
      <c r="F39" s="169">
        <v>-7386</v>
      </c>
      <c r="G39" s="169"/>
    </row>
    <row r="40" spans="1:7" ht="15">
      <c r="A40" s="178" t="s">
        <v>139</v>
      </c>
      <c r="B40" s="178"/>
      <c r="C40" s="178"/>
      <c r="D40" s="169">
        <v>-501</v>
      </c>
      <c r="E40" s="170"/>
      <c r="F40" s="169">
        <v>-449</v>
      </c>
      <c r="G40" s="169"/>
    </row>
    <row r="41" spans="1:7" ht="15">
      <c r="A41" s="168" t="s">
        <v>115</v>
      </c>
      <c r="B41" s="168"/>
      <c r="C41" s="168"/>
      <c r="D41" s="169">
        <v>26</v>
      </c>
      <c r="E41" s="170"/>
      <c r="F41" s="169">
        <v>734</v>
      </c>
      <c r="G41" s="169"/>
    </row>
    <row r="42" spans="1:7" s="171" customFormat="1" ht="14.25">
      <c r="A42" s="179" t="s">
        <v>140</v>
      </c>
      <c r="B42" s="179"/>
      <c r="C42" s="179"/>
      <c r="D42" s="172">
        <f>SUM(D32:D41)</f>
        <v>-3249</v>
      </c>
      <c r="E42" s="170"/>
      <c r="F42" s="172">
        <f>SUM(F32:F41)</f>
        <v>13307</v>
      </c>
      <c r="G42" s="173"/>
    </row>
    <row r="43" spans="1:7" s="171" customFormat="1" ht="7.5" customHeight="1">
      <c r="A43" s="179"/>
      <c r="B43" s="179"/>
      <c r="C43" s="179"/>
      <c r="D43" s="173"/>
      <c r="E43" s="170"/>
      <c r="F43" s="173"/>
      <c r="G43" s="173"/>
    </row>
    <row r="44" spans="1:7" s="171" customFormat="1" ht="14.25" customHeight="1">
      <c r="A44" s="180" t="s">
        <v>141</v>
      </c>
      <c r="B44" s="179"/>
      <c r="C44" s="179"/>
      <c r="D44" s="177">
        <v>-610</v>
      </c>
      <c r="E44" s="164"/>
      <c r="F44" s="177">
        <v>-865</v>
      </c>
      <c r="G44" s="173"/>
    </row>
    <row r="45" spans="1:7" s="171" customFormat="1" ht="7.5" customHeight="1">
      <c r="A45" s="179"/>
      <c r="B45" s="179"/>
      <c r="C45" s="179"/>
      <c r="D45" s="173"/>
      <c r="E45" s="170"/>
      <c r="F45" s="173"/>
      <c r="G45" s="173"/>
    </row>
    <row r="46" spans="1:7" s="183" customFormat="1" ht="15">
      <c r="A46" s="181" t="s">
        <v>142</v>
      </c>
      <c r="B46" s="181"/>
      <c r="C46" s="181"/>
      <c r="D46" s="182">
        <f>+D17+D30+D42+D44</f>
        <v>7193</v>
      </c>
      <c r="E46" s="170"/>
      <c r="F46" s="182">
        <f>+F17+F30+F42+F44</f>
        <v>-26452</v>
      </c>
      <c r="G46" s="173"/>
    </row>
    <row r="47" spans="1:7" s="184" customFormat="1" ht="14.25">
      <c r="A47" s="178" t="s">
        <v>143</v>
      </c>
      <c r="B47" s="178"/>
      <c r="C47" s="178"/>
      <c r="D47" s="169">
        <v>9924</v>
      </c>
      <c r="E47" s="170"/>
      <c r="F47" s="169">
        <v>36376</v>
      </c>
      <c r="G47" s="169"/>
    </row>
    <row r="48" spans="1:7" s="184" customFormat="1" ht="7.5" customHeight="1">
      <c r="A48" s="178"/>
      <c r="B48" s="178"/>
      <c r="C48" s="178"/>
      <c r="D48" s="169"/>
      <c r="E48" s="170"/>
      <c r="F48" s="169"/>
      <c r="G48" s="169"/>
    </row>
    <row r="49" spans="1:7" ht="15.75" thickBot="1">
      <c r="A49" s="179" t="s">
        <v>144</v>
      </c>
      <c r="B49" s="185"/>
      <c r="C49" s="185"/>
      <c r="D49" s="188">
        <f>+D46+D47</f>
        <v>17117</v>
      </c>
      <c r="E49" s="170"/>
      <c r="F49" s="188">
        <f>+F46+F47</f>
        <v>9924</v>
      </c>
      <c r="G49" s="173"/>
    </row>
    <row r="50" spans="1:7" ht="11.25" customHeight="1" thickTop="1">
      <c r="A50" s="189"/>
      <c r="B50" s="189"/>
      <c r="C50" s="189"/>
      <c r="D50" s="189"/>
      <c r="E50" s="164"/>
      <c r="F50" s="190"/>
      <c r="G50" s="190"/>
    </row>
    <row r="51" spans="1:7" ht="15">
      <c r="A51" s="9" t="s">
        <v>98</v>
      </c>
      <c r="B51" s="9"/>
      <c r="C51" s="9"/>
      <c r="D51" s="9"/>
      <c r="E51" s="191"/>
      <c r="F51" s="192"/>
      <c r="G51" s="192"/>
    </row>
    <row r="52" spans="1:7" ht="10.5" customHeight="1">
      <c r="A52" s="9"/>
      <c r="B52" s="9"/>
      <c r="C52" s="9"/>
      <c r="D52" s="9"/>
      <c r="E52" s="191"/>
      <c r="F52" s="192"/>
      <c r="G52" s="192"/>
    </row>
    <row r="53" spans="1:7" ht="15">
      <c r="A53" s="274" t="s">
        <v>99</v>
      </c>
      <c r="B53" s="274"/>
      <c r="C53" s="274"/>
      <c r="D53" s="274"/>
      <c r="E53" s="274"/>
      <c r="F53" s="274"/>
      <c r="G53" s="274"/>
    </row>
    <row r="54" spans="1:7" ht="10.5" customHeight="1">
      <c r="A54" s="9"/>
      <c r="B54" s="9"/>
      <c r="C54" s="9"/>
      <c r="D54" s="9"/>
      <c r="E54" s="9"/>
      <c r="F54" s="9"/>
      <c r="G54" s="9"/>
    </row>
    <row r="55" spans="1:7" ht="18" customHeight="1">
      <c r="A55" s="149" t="s">
        <v>100</v>
      </c>
      <c r="B55" s="149"/>
      <c r="C55" s="149"/>
      <c r="D55" s="149"/>
      <c r="E55" s="191"/>
      <c r="F55" s="192"/>
      <c r="G55" s="192"/>
    </row>
    <row r="56" spans="1:7" ht="15">
      <c r="A56" s="193" t="s">
        <v>145</v>
      </c>
      <c r="B56" s="193"/>
      <c r="C56" s="193"/>
      <c r="D56" s="193"/>
      <c r="E56" s="191"/>
      <c r="F56" s="192"/>
      <c r="G56" s="192"/>
    </row>
    <row r="57" spans="1:7" ht="15">
      <c r="A57" s="193"/>
      <c r="B57" s="193"/>
      <c r="C57" s="193"/>
      <c r="D57" s="193"/>
      <c r="E57" s="191"/>
      <c r="F57" s="191"/>
      <c r="G57" s="191"/>
    </row>
    <row r="58" spans="1:7" ht="15">
      <c r="A58" s="194"/>
      <c r="B58" s="194"/>
      <c r="C58" s="194"/>
      <c r="D58" s="194"/>
      <c r="E58" s="195"/>
      <c r="F58" s="195"/>
      <c r="G58" s="195"/>
    </row>
    <row r="59" spans="1:4" ht="15">
      <c r="A59" s="196"/>
      <c r="B59" s="196"/>
      <c r="C59" s="196"/>
      <c r="D59" s="196"/>
    </row>
    <row r="60" spans="1:4" ht="15">
      <c r="A60" s="198"/>
      <c r="B60" s="198"/>
      <c r="C60" s="198"/>
      <c r="D60" s="198"/>
    </row>
    <row r="61" spans="1:4" ht="15">
      <c r="A61" s="199"/>
      <c r="B61" s="199"/>
      <c r="C61" s="199"/>
      <c r="D61" s="199"/>
    </row>
    <row r="62" spans="1:4" ht="15">
      <c r="A62" s="200"/>
      <c r="B62" s="200"/>
      <c r="C62" s="200"/>
      <c r="D62" s="200"/>
    </row>
    <row r="63" spans="1:4" ht="15">
      <c r="A63" s="201"/>
      <c r="B63" s="201"/>
      <c r="C63" s="201"/>
      <c r="D63" s="201"/>
    </row>
    <row r="64" spans="1:4" ht="15">
      <c r="A64" s="202"/>
      <c r="B64" s="202"/>
      <c r="C64" s="202"/>
      <c r="D64" s="202"/>
    </row>
    <row r="65" spans="1:4" ht="15">
      <c r="A65" s="201"/>
      <c r="B65" s="201"/>
      <c r="C65" s="201"/>
      <c r="D65" s="201"/>
    </row>
    <row r="66" spans="1:4" ht="15">
      <c r="A66" s="203"/>
      <c r="B66" s="203"/>
      <c r="C66" s="203"/>
      <c r="D66" s="203"/>
    </row>
    <row r="67" spans="1:4" ht="15">
      <c r="A67" s="203"/>
      <c r="B67" s="203"/>
      <c r="C67" s="203"/>
      <c r="D67" s="203"/>
    </row>
  </sheetData>
  <mergeCells count="6">
    <mergeCell ref="A53:G53"/>
    <mergeCell ref="A1:G1"/>
    <mergeCell ref="A2:G2"/>
    <mergeCell ref="B4:B5"/>
    <mergeCell ref="D4:D5"/>
    <mergeCell ref="F4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I29" sqref="I29"/>
    </sheetView>
  </sheetViews>
  <sheetFormatPr defaultColWidth="9.140625" defaultRowHeight="12.75"/>
  <cols>
    <col min="1" max="1" width="42.421875" style="115" customWidth="1"/>
    <col min="2" max="2" width="12.28125" style="115" customWidth="1"/>
    <col min="3" max="3" width="3.7109375" style="115" customWidth="1"/>
    <col min="4" max="4" width="12.7109375" style="115" customWidth="1"/>
    <col min="5" max="5" width="2.7109375" style="115" customWidth="1"/>
    <col min="6" max="6" width="13.00390625" style="115" customWidth="1"/>
    <col min="7" max="7" width="4.421875" style="143" customWidth="1"/>
    <col min="8" max="16384" width="9.140625" style="115" customWidth="1"/>
  </cols>
  <sheetData>
    <row r="1" spans="1:7" ht="15">
      <c r="A1" s="279" t="s">
        <v>73</v>
      </c>
      <c r="B1" s="279"/>
      <c r="C1" s="279"/>
      <c r="D1" s="279"/>
      <c r="E1" s="279"/>
      <c r="F1" s="279"/>
      <c r="G1" s="279"/>
    </row>
    <row r="2" spans="1:7" s="117" customFormat="1" ht="15">
      <c r="A2" s="116" t="s">
        <v>74</v>
      </c>
      <c r="B2" s="116"/>
      <c r="C2" s="116"/>
      <c r="D2" s="116"/>
      <c r="E2" s="116"/>
      <c r="F2" s="116"/>
      <c r="G2" s="116"/>
    </row>
    <row r="3" spans="1:7" ht="15">
      <c r="A3" s="75" t="s">
        <v>50</v>
      </c>
      <c r="B3" s="77"/>
      <c r="C3" s="118"/>
      <c r="D3" s="118"/>
      <c r="E3" s="118"/>
      <c r="F3" s="118"/>
      <c r="G3" s="119"/>
    </row>
    <row r="4" spans="1:7" ht="15">
      <c r="A4" s="118"/>
      <c r="B4" s="118"/>
      <c r="C4" s="118"/>
      <c r="D4" s="118"/>
      <c r="E4" s="118"/>
      <c r="F4" s="118"/>
      <c r="G4" s="119"/>
    </row>
    <row r="5" spans="1:7" ht="15" customHeight="1">
      <c r="A5" s="120"/>
      <c r="B5" s="280"/>
      <c r="C5" s="121"/>
      <c r="D5" s="272" t="s">
        <v>75</v>
      </c>
      <c r="E5" s="117"/>
      <c r="F5" s="272" t="s">
        <v>76</v>
      </c>
      <c r="G5" s="121"/>
    </row>
    <row r="6" spans="1:7" ht="24" customHeight="1">
      <c r="A6" s="117"/>
      <c r="B6" s="280"/>
      <c r="C6" s="121"/>
      <c r="D6" s="272"/>
      <c r="E6" s="117"/>
      <c r="F6" s="272"/>
      <c r="G6" s="121"/>
    </row>
    <row r="7" spans="1:7" ht="15.75" customHeight="1">
      <c r="A7" s="117"/>
      <c r="B7" s="121"/>
      <c r="C7" s="121"/>
      <c r="D7" s="114" t="s">
        <v>72</v>
      </c>
      <c r="E7" s="117"/>
      <c r="F7" s="114" t="s">
        <v>72</v>
      </c>
      <c r="G7" s="121"/>
    </row>
    <row r="8" spans="1:7" ht="15">
      <c r="A8" s="126"/>
      <c r="B8" s="126"/>
      <c r="C8" s="126"/>
      <c r="D8" s="126"/>
      <c r="E8" s="126"/>
      <c r="F8" s="127"/>
      <c r="G8" s="127"/>
    </row>
    <row r="9" spans="1:7" ht="15">
      <c r="A9" s="126"/>
      <c r="B9" s="126"/>
      <c r="C9" s="126"/>
      <c r="D9" s="126"/>
      <c r="E9" s="126"/>
      <c r="F9" s="127"/>
      <c r="G9" s="127"/>
    </row>
    <row r="10" spans="1:7" ht="15">
      <c r="A10" s="117" t="s">
        <v>77</v>
      </c>
      <c r="B10" s="128"/>
      <c r="C10" s="128"/>
      <c r="D10" s="129">
        <v>502565</v>
      </c>
      <c r="E10" s="117"/>
      <c r="F10" s="129">
        <v>455487</v>
      </c>
      <c r="G10" s="130"/>
    </row>
    <row r="11" spans="1:7" ht="15">
      <c r="A11" s="117" t="s">
        <v>78</v>
      </c>
      <c r="B11" s="128"/>
      <c r="C11" s="128"/>
      <c r="D11" s="129">
        <v>7101</v>
      </c>
      <c r="E11" s="117"/>
      <c r="F11" s="129">
        <v>7487</v>
      </c>
      <c r="G11" s="130"/>
    </row>
    <row r="12" spans="1:7" ht="31.5" customHeight="1">
      <c r="A12" s="131" t="s">
        <v>79</v>
      </c>
      <c r="B12" s="132"/>
      <c r="C12" s="132"/>
      <c r="D12" s="129">
        <v>-946</v>
      </c>
      <c r="E12" s="131"/>
      <c r="F12" s="129">
        <v>14858</v>
      </c>
      <c r="G12" s="130"/>
    </row>
    <row r="13" spans="1:7" ht="15">
      <c r="A13" s="117" t="s">
        <v>80</v>
      </c>
      <c r="B13" s="128"/>
      <c r="C13" s="128"/>
      <c r="D13" s="129">
        <v>-64515</v>
      </c>
      <c r="E13" s="117"/>
      <c r="F13" s="129">
        <v>-72302</v>
      </c>
      <c r="G13" s="129"/>
    </row>
    <row r="14" spans="1:7" ht="15">
      <c r="A14" s="117" t="s">
        <v>81</v>
      </c>
      <c r="B14" s="128"/>
      <c r="C14" s="128"/>
      <c r="D14" s="129">
        <v>-48287</v>
      </c>
      <c r="E14" s="117"/>
      <c r="F14" s="129">
        <v>-48749</v>
      </c>
      <c r="G14" s="129"/>
    </row>
    <row r="15" spans="1:7" ht="15">
      <c r="A15" s="117" t="s">
        <v>82</v>
      </c>
      <c r="B15" s="128"/>
      <c r="C15" s="128"/>
      <c r="D15" s="129">
        <v>-47248</v>
      </c>
      <c r="E15" s="117"/>
      <c r="F15" s="129">
        <v>-46570</v>
      </c>
      <c r="G15" s="129"/>
    </row>
    <row r="16" spans="1:7" ht="15">
      <c r="A16" s="117" t="s">
        <v>83</v>
      </c>
      <c r="B16" s="128"/>
      <c r="C16" s="128"/>
      <c r="D16" s="129">
        <v>-12408</v>
      </c>
      <c r="E16" s="117"/>
      <c r="F16" s="129">
        <v>-12299</v>
      </c>
      <c r="G16" s="129"/>
    </row>
    <row r="17" spans="1:7" ht="15">
      <c r="A17" s="131" t="s">
        <v>84</v>
      </c>
      <c r="B17" s="132"/>
      <c r="C17" s="132"/>
      <c r="D17" s="129">
        <v>-266330</v>
      </c>
      <c r="E17" s="131"/>
      <c r="F17" s="129">
        <v>-248800</v>
      </c>
      <c r="G17" s="129"/>
    </row>
    <row r="18" spans="1:7" ht="15">
      <c r="A18" s="133" t="s">
        <v>85</v>
      </c>
      <c r="B18" s="134"/>
      <c r="C18" s="134"/>
      <c r="D18" s="129">
        <v>-12946</v>
      </c>
      <c r="E18" s="133"/>
      <c r="F18" s="129">
        <v>-13767</v>
      </c>
      <c r="G18"/>
    </row>
    <row r="19" spans="1:7" ht="15" customHeight="1">
      <c r="A19" s="118" t="s">
        <v>86</v>
      </c>
      <c r="B19" s="135"/>
      <c r="C19" s="135"/>
      <c r="D19" s="136">
        <f>SUM(D10:D18)</f>
        <v>56986</v>
      </c>
      <c r="E19" s="118"/>
      <c r="F19" s="136">
        <f>SUM(F10:F18)</f>
        <v>35345</v>
      </c>
      <c r="G19"/>
    </row>
    <row r="20" spans="1:7" ht="15" customHeight="1">
      <c r="A20" s="117"/>
      <c r="B20" s="128"/>
      <c r="C20" s="128"/>
      <c r="D20" s="129"/>
      <c r="E20" s="117"/>
      <c r="F20" s="129"/>
      <c r="G20" s="129"/>
    </row>
    <row r="21" spans="1:7" ht="15">
      <c r="A21" s="117" t="s">
        <v>87</v>
      </c>
      <c r="B21" s="128"/>
      <c r="C21" s="128"/>
      <c r="D21" s="129">
        <v>3056</v>
      </c>
      <c r="E21" s="117"/>
      <c r="F21" s="129">
        <v>2304</v>
      </c>
      <c r="G21" s="129"/>
    </row>
    <row r="22" spans="1:7" ht="15">
      <c r="A22" s="117" t="s">
        <v>88</v>
      </c>
      <c r="B22" s="128"/>
      <c r="C22" s="128"/>
      <c r="D22" s="129">
        <v>-8844</v>
      </c>
      <c r="E22" s="117"/>
      <c r="F22" s="129">
        <v>-16498</v>
      </c>
      <c r="G22" s="129"/>
    </row>
    <row r="23" spans="1:7" ht="15">
      <c r="A23" s="117" t="s">
        <v>89</v>
      </c>
      <c r="B23" s="128"/>
      <c r="C23" s="128"/>
      <c r="D23" s="129"/>
      <c r="E23" s="117"/>
      <c r="F23" s="129"/>
      <c r="G23" s="129"/>
    </row>
    <row r="24" spans="1:7" ht="15">
      <c r="A24" s="117" t="s">
        <v>90</v>
      </c>
      <c r="B24" s="128"/>
      <c r="C24" s="128"/>
      <c r="D24" s="129">
        <v>1990</v>
      </c>
      <c r="E24" s="117"/>
      <c r="F24" s="137">
        <v>0</v>
      </c>
      <c r="G24" s="129"/>
    </row>
    <row r="25" spans="1:7" ht="15">
      <c r="A25" s="126"/>
      <c r="B25" s="138"/>
      <c r="C25" s="138"/>
      <c r="D25" s="129"/>
      <c r="E25" s="126"/>
      <c r="F25" s="129"/>
      <c r="G25" s="129"/>
    </row>
    <row r="26" spans="1:7" ht="15">
      <c r="A26" s="118" t="s">
        <v>91</v>
      </c>
      <c r="B26" s="135"/>
      <c r="C26" s="135"/>
      <c r="D26" s="136">
        <f>SUM(D19:D25)</f>
        <v>53188</v>
      </c>
      <c r="E26" s="118"/>
      <c r="F26" s="136">
        <f>SUM(F19:F25)</f>
        <v>21151</v>
      </c>
      <c r="G26" s="139"/>
    </row>
    <row r="27" spans="1:7" ht="15">
      <c r="A27" s="118"/>
      <c r="B27" s="135"/>
      <c r="C27" s="135"/>
      <c r="D27" s="139"/>
      <c r="E27" s="118"/>
      <c r="F27" s="139"/>
      <c r="G27" s="139"/>
    </row>
    <row r="28" spans="1:7" ht="15">
      <c r="A28" s="117" t="s">
        <v>92</v>
      </c>
      <c r="B28" s="128"/>
      <c r="C28" s="128"/>
      <c r="D28" s="129">
        <v>-5386</v>
      </c>
      <c r="E28" s="117"/>
      <c r="F28" s="129">
        <v>-2965</v>
      </c>
      <c r="G28" s="129"/>
    </row>
    <row r="29" spans="1:7" ht="9.75" customHeight="1">
      <c r="A29" s="118"/>
      <c r="B29" s="135"/>
      <c r="C29" s="135"/>
      <c r="D29" s="139"/>
      <c r="E29" s="118"/>
      <c r="F29" s="139"/>
      <c r="G29" s="139"/>
    </row>
    <row r="30" spans="1:7" ht="15.75" thickBot="1">
      <c r="A30" s="118" t="s">
        <v>93</v>
      </c>
      <c r="B30" s="135"/>
      <c r="C30" s="135"/>
      <c r="D30" s="140">
        <f>D26+D28</f>
        <v>47802</v>
      </c>
      <c r="E30" s="118"/>
      <c r="F30" s="140">
        <f>F26+F28</f>
        <v>18186</v>
      </c>
      <c r="G30" s="139"/>
    </row>
    <row r="31" spans="1:7" ht="15.75" thickTop="1">
      <c r="A31" s="118"/>
      <c r="B31" s="118"/>
      <c r="C31" s="118"/>
      <c r="D31" s="139"/>
      <c r="E31" s="118"/>
      <c r="F31" s="139"/>
      <c r="G31" s="139"/>
    </row>
    <row r="32" spans="1:7" ht="0.75" customHeight="1" hidden="1">
      <c r="A32" s="117"/>
      <c r="B32" s="117"/>
      <c r="C32" s="117"/>
      <c r="D32" s="129"/>
      <c r="E32" s="117"/>
      <c r="F32" s="129"/>
      <c r="G32" s="129"/>
    </row>
    <row r="33" spans="1:7" ht="15" customHeight="1" hidden="1">
      <c r="A33" s="281" t="s">
        <v>94</v>
      </c>
      <c r="B33" s="118"/>
      <c r="C33" s="118"/>
      <c r="D33" s="282" t="s">
        <v>95</v>
      </c>
      <c r="E33" s="118"/>
      <c r="F33" s="282" t="s">
        <v>95</v>
      </c>
      <c r="G33" s="141"/>
    </row>
    <row r="34" spans="1:7" ht="18.75" customHeight="1" hidden="1">
      <c r="A34" s="281"/>
      <c r="B34" s="118"/>
      <c r="C34" s="118"/>
      <c r="D34" s="282"/>
      <c r="E34" s="118"/>
      <c r="F34" s="282"/>
      <c r="G34" s="141"/>
    </row>
    <row r="35" spans="1:7" ht="0.75" customHeight="1" hidden="1">
      <c r="A35" s="117"/>
      <c r="B35" s="117"/>
      <c r="C35" s="117"/>
      <c r="D35" s="142"/>
      <c r="E35" s="117"/>
      <c r="F35" s="142"/>
      <c r="G35" s="142"/>
    </row>
    <row r="36" spans="1:7" s="10" customFormat="1" ht="15">
      <c r="A36" s="118" t="s">
        <v>96</v>
      </c>
      <c r="B36" s="118"/>
      <c r="C36" s="118"/>
      <c r="D36" s="139">
        <f>D30-D38</f>
        <v>45887</v>
      </c>
      <c r="E36" s="118"/>
      <c r="F36" s="139">
        <f>F30-F38</f>
        <v>17756</v>
      </c>
      <c r="G36" s="139"/>
    </row>
    <row r="37" spans="1:7" s="10" customFormat="1" ht="15">
      <c r="A37" s="118"/>
      <c r="B37" s="118"/>
      <c r="C37" s="118"/>
      <c r="D37" s="139"/>
      <c r="E37" s="118"/>
      <c r="F37" s="139"/>
      <c r="G37" s="139"/>
    </row>
    <row r="38" spans="1:7" ht="15">
      <c r="A38" s="118" t="s">
        <v>97</v>
      </c>
      <c r="B38" s="118"/>
      <c r="C38" s="118"/>
      <c r="D38" s="139">
        <v>1915</v>
      </c>
      <c r="E38" s="118"/>
      <c r="F38" s="139">
        <v>430</v>
      </c>
      <c r="G38" s="139"/>
    </row>
    <row r="39" spans="1:6" ht="15">
      <c r="A39" s="117"/>
      <c r="B39" s="117"/>
      <c r="C39" s="117"/>
      <c r="D39" s="117"/>
      <c r="E39" s="117"/>
      <c r="F39" s="143"/>
    </row>
    <row r="40" spans="1:6" ht="15">
      <c r="A40" s="117"/>
      <c r="B40" s="117"/>
      <c r="C40" s="117"/>
      <c r="D40" s="117"/>
      <c r="E40" s="117"/>
      <c r="F40" s="143"/>
    </row>
    <row r="41" spans="1:6" ht="15">
      <c r="A41" s="117"/>
      <c r="B41" s="117"/>
      <c r="C41" s="117"/>
      <c r="D41" s="117"/>
      <c r="E41" s="117"/>
      <c r="F41" s="143"/>
    </row>
    <row r="42" spans="1:6" ht="15">
      <c r="A42" s="74"/>
      <c r="B42" s="78"/>
      <c r="C42" s="78"/>
      <c r="D42" s="117"/>
      <c r="E42" s="117"/>
      <c r="F42" s="143"/>
    </row>
    <row r="43" spans="1:6" ht="15">
      <c r="A43" s="144"/>
      <c r="B43" s="145"/>
      <c r="C43" s="145"/>
      <c r="D43" s="145"/>
      <c r="E43" s="117"/>
      <c r="F43" s="143"/>
    </row>
    <row r="44" spans="1:6" ht="15">
      <c r="A44" s="74"/>
      <c r="B44" s="78"/>
      <c r="C44" s="78"/>
      <c r="D44" s="117"/>
      <c r="E44" s="117"/>
      <c r="F44" s="117"/>
    </row>
    <row r="45" spans="1:7" ht="15">
      <c r="A45" s="274" t="s">
        <v>98</v>
      </c>
      <c r="B45" s="274"/>
      <c r="C45" s="274"/>
      <c r="D45" s="274"/>
      <c r="E45" s="274"/>
      <c r="F45" s="274"/>
      <c r="G45" s="274"/>
    </row>
    <row r="46" spans="1:7" ht="17.25" customHeight="1">
      <c r="A46" s="9"/>
      <c r="B46" s="9"/>
      <c r="C46" s="9"/>
      <c r="D46" s="9"/>
      <c r="E46" s="9"/>
      <c r="F46" s="9"/>
      <c r="G46" s="146"/>
    </row>
    <row r="47" spans="1:7" ht="15" customHeight="1">
      <c r="A47" s="274" t="s">
        <v>99</v>
      </c>
      <c r="B47" s="274"/>
      <c r="C47" s="274"/>
      <c r="D47" s="274"/>
      <c r="E47" s="274"/>
      <c r="F47" s="274"/>
      <c r="G47" s="274"/>
    </row>
    <row r="48" spans="1:6" ht="15">
      <c r="A48" s="147"/>
      <c r="B48" s="147"/>
      <c r="C48" s="147"/>
      <c r="D48" s="147"/>
      <c r="E48" s="147"/>
      <c r="F48" s="147"/>
    </row>
    <row r="49" spans="1:6" ht="15">
      <c r="A49" s="149" t="s">
        <v>100</v>
      </c>
      <c r="B49" s="149"/>
      <c r="C49" s="149"/>
      <c r="D49" s="149"/>
      <c r="E49" s="149"/>
      <c r="F49" s="149"/>
    </row>
    <row r="50" spans="1:6" ht="15">
      <c r="A50" s="150"/>
      <c r="B50" s="150"/>
      <c r="C50" s="150"/>
      <c r="D50" s="150"/>
      <c r="E50" s="150"/>
      <c r="F50" s="150"/>
    </row>
    <row r="51" spans="1:6" ht="15">
      <c r="A51" s="151"/>
      <c r="B51" s="151"/>
      <c r="C51" s="151"/>
      <c r="D51" s="151"/>
      <c r="E51" s="151"/>
      <c r="F51" s="151"/>
    </row>
    <row r="52" spans="1:6" ht="15">
      <c r="A52" s="113" t="s">
        <v>64</v>
      </c>
      <c r="B52" s="113"/>
      <c r="C52" s="113"/>
      <c r="D52" s="113"/>
      <c r="E52" s="113"/>
      <c r="F52" s="113"/>
    </row>
    <row r="53" ht="15">
      <c r="A53" s="115" t="s">
        <v>101</v>
      </c>
    </row>
    <row r="56" spans="1:6" ht="15">
      <c r="A56" s="152"/>
      <c r="B56" s="152"/>
      <c r="C56" s="152"/>
      <c r="D56" s="152"/>
      <c r="E56" s="152"/>
      <c r="F56" s="152"/>
    </row>
  </sheetData>
  <mergeCells count="9">
    <mergeCell ref="A47:G47"/>
    <mergeCell ref="A33:A34"/>
    <mergeCell ref="D33:D34"/>
    <mergeCell ref="F33:F34"/>
    <mergeCell ref="A45:G45"/>
    <mergeCell ref="A1:G1"/>
    <mergeCell ref="B5:B6"/>
    <mergeCell ref="D5:D6"/>
    <mergeCell ref="F5:F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25" sqref="E25"/>
    </sheetView>
  </sheetViews>
  <sheetFormatPr defaultColWidth="9.140625" defaultRowHeight="12.75"/>
  <cols>
    <col min="1" max="1" width="51.28125" style="0" customWidth="1"/>
    <col min="2" max="2" width="11.140625" style="0" customWidth="1"/>
    <col min="3" max="3" width="0.9921875" style="0" customWidth="1"/>
    <col min="4" max="4" width="10.28125" style="0" customWidth="1"/>
    <col min="5" max="5" width="1.421875" style="0" customWidth="1"/>
    <col min="6" max="6" width="11.28125" style="0" customWidth="1"/>
    <col min="7" max="7" width="1.421875" style="0" customWidth="1"/>
  </cols>
  <sheetData>
    <row r="1" spans="1:7" ht="15">
      <c r="A1" s="156" t="str">
        <f>'Cover '!D1</f>
        <v>ГРУПА СОФАРМА </v>
      </c>
      <c r="B1" s="122"/>
      <c r="C1" s="122"/>
      <c r="D1" s="122"/>
      <c r="E1" s="122"/>
      <c r="F1" s="122"/>
      <c r="G1" s="122"/>
    </row>
    <row r="2" spans="1:7" ht="15">
      <c r="A2" s="123" t="s">
        <v>63</v>
      </c>
      <c r="B2" s="124"/>
      <c r="C2" s="124"/>
      <c r="D2" s="124"/>
      <c r="E2" s="124"/>
      <c r="F2" s="124"/>
      <c r="G2" s="124"/>
    </row>
    <row r="3" spans="1:7" ht="15">
      <c r="A3" s="75" t="s">
        <v>50</v>
      </c>
      <c r="B3" s="77"/>
      <c r="C3" s="77"/>
      <c r="D3" s="77"/>
      <c r="E3" s="77"/>
      <c r="F3" s="77"/>
      <c r="G3" s="76"/>
    </row>
    <row r="4" spans="1:6" ht="14.25">
      <c r="A4" s="88"/>
      <c r="B4" s="89"/>
      <c r="C4" s="89"/>
      <c r="D4" s="90"/>
      <c r="E4" s="89"/>
      <c r="F4" s="94"/>
    </row>
    <row r="5" spans="1:6" ht="15" customHeight="1">
      <c r="A5" s="95"/>
      <c r="B5" s="186"/>
      <c r="C5" s="91"/>
      <c r="D5" s="187" t="s">
        <v>49</v>
      </c>
      <c r="E5" s="91"/>
      <c r="F5" s="187" t="s">
        <v>43</v>
      </c>
    </row>
    <row r="6" spans="1:6" ht="15">
      <c r="A6" s="95"/>
      <c r="B6" s="186"/>
      <c r="C6" s="91"/>
      <c r="D6" s="155"/>
      <c r="E6" s="91"/>
      <c r="F6" s="155"/>
    </row>
    <row r="7" spans="1:6" ht="15">
      <c r="A7" s="95"/>
      <c r="B7" s="91"/>
      <c r="C7" s="91"/>
      <c r="D7" s="92"/>
      <c r="E7" s="91"/>
      <c r="F7" s="92"/>
    </row>
    <row r="8" spans="1:6" ht="15">
      <c r="A8" s="95"/>
      <c r="B8" s="91"/>
      <c r="C8" s="91"/>
      <c r="D8" s="114" t="s">
        <v>72</v>
      </c>
      <c r="E8" s="91"/>
      <c r="F8" s="114" t="s">
        <v>72</v>
      </c>
    </row>
    <row r="9" spans="1:6" ht="15">
      <c r="A9" s="95"/>
      <c r="B9" s="91"/>
      <c r="C9" s="91"/>
      <c r="D9" s="92"/>
      <c r="E9" s="91"/>
      <c r="F9" s="92"/>
    </row>
    <row r="10" spans="1:6" ht="15">
      <c r="A10" s="88" t="s">
        <v>51</v>
      </c>
      <c r="B10" s="96"/>
      <c r="C10" s="96"/>
      <c r="D10" s="97">
        <v>47802</v>
      </c>
      <c r="E10" s="96"/>
      <c r="F10" s="97">
        <v>18186</v>
      </c>
    </row>
    <row r="11" spans="1:6" ht="15">
      <c r="A11" s="88"/>
      <c r="B11" s="96"/>
      <c r="C11" s="96"/>
      <c r="D11" s="97"/>
      <c r="E11" s="96"/>
      <c r="F11" s="97"/>
    </row>
    <row r="12" spans="1:6" ht="14.25">
      <c r="A12" s="88" t="s">
        <v>52</v>
      </c>
      <c r="B12" s="98"/>
      <c r="C12" s="99"/>
      <c r="D12" s="100"/>
      <c r="E12" s="99"/>
      <c r="F12" s="100"/>
    </row>
    <row r="13" spans="1:6" ht="30">
      <c r="A13" s="101" t="s">
        <v>53</v>
      </c>
      <c r="B13" s="96"/>
      <c r="C13" s="102"/>
      <c r="D13" s="103">
        <v>-26</v>
      </c>
      <c r="E13" s="102"/>
      <c r="F13" s="103">
        <v>-22056</v>
      </c>
    </row>
    <row r="14" spans="1:6" ht="30">
      <c r="A14" s="101" t="s">
        <v>65</v>
      </c>
      <c r="B14" s="96"/>
      <c r="C14" s="102"/>
      <c r="D14" s="103">
        <v>-239</v>
      </c>
      <c r="E14" s="102"/>
      <c r="F14" s="103">
        <v>-201</v>
      </c>
    </row>
    <row r="15" spans="1:6" ht="15">
      <c r="A15" s="101" t="s">
        <v>67</v>
      </c>
      <c r="B15" s="96"/>
      <c r="C15" s="102"/>
      <c r="D15" s="103">
        <v>-26</v>
      </c>
      <c r="E15" s="102"/>
      <c r="F15" s="103">
        <v>0</v>
      </c>
    </row>
    <row r="16" spans="1:6" ht="30">
      <c r="A16" s="101" t="s">
        <v>54</v>
      </c>
      <c r="B16" s="96"/>
      <c r="C16" s="102"/>
      <c r="D16" s="103">
        <v>0</v>
      </c>
      <c r="E16" s="102"/>
      <c r="F16" s="103">
        <v>12814</v>
      </c>
    </row>
    <row r="17" spans="1:6" ht="15">
      <c r="A17" s="101" t="s">
        <v>69</v>
      </c>
      <c r="B17" s="96"/>
      <c r="C17" s="102"/>
      <c r="D17" s="103">
        <v>7462</v>
      </c>
      <c r="E17" s="102"/>
      <c r="F17" s="103">
        <v>2523</v>
      </c>
    </row>
    <row r="18" spans="1:6" ht="30">
      <c r="A18" s="101" t="s">
        <v>55</v>
      </c>
      <c r="B18" s="96"/>
      <c r="C18" s="102"/>
      <c r="D18" s="104">
        <v>0</v>
      </c>
      <c r="E18" s="102"/>
      <c r="F18" s="104">
        <v>-1114</v>
      </c>
    </row>
    <row r="19" spans="1:6" ht="28.5">
      <c r="A19" s="93" t="s">
        <v>56</v>
      </c>
      <c r="B19" s="96"/>
      <c r="C19" s="102"/>
      <c r="D19" s="107">
        <f>SUM(D13:D18)</f>
        <v>7171</v>
      </c>
      <c r="E19" s="108"/>
      <c r="F19" s="107">
        <f>SUM(F13:F18)</f>
        <v>-8034</v>
      </c>
    </row>
    <row r="20" spans="1:6" ht="15">
      <c r="A20" s="88"/>
      <c r="B20" s="96"/>
      <c r="C20" s="102"/>
      <c r="D20" s="109"/>
      <c r="E20" s="110"/>
      <c r="F20" s="109"/>
    </row>
    <row r="21" spans="1:6" ht="17.25" customHeight="1" thickBot="1">
      <c r="A21" s="93" t="s">
        <v>61</v>
      </c>
      <c r="B21" s="96"/>
      <c r="C21" s="102"/>
      <c r="D21" s="111">
        <f>SUM(D10+D19)</f>
        <v>54973</v>
      </c>
      <c r="E21" s="112"/>
      <c r="F21" s="111">
        <f>SUM(F10+F19)</f>
        <v>10152</v>
      </c>
    </row>
    <row r="22" spans="1:6" ht="15.75" thickTop="1">
      <c r="A22" s="105"/>
      <c r="B22" s="96"/>
      <c r="C22" s="96"/>
      <c r="D22" s="106"/>
      <c r="E22" s="96"/>
      <c r="F22" s="106"/>
    </row>
    <row r="23" spans="1:6" ht="15">
      <c r="A23" s="105"/>
      <c r="B23" s="96"/>
      <c r="C23" s="96"/>
      <c r="D23" s="106"/>
      <c r="E23" s="96"/>
      <c r="F23" s="106"/>
    </row>
    <row r="24" spans="1:6" ht="15">
      <c r="A24" s="105"/>
      <c r="B24" s="96"/>
      <c r="C24" s="96"/>
      <c r="D24" s="106"/>
      <c r="E24" s="96"/>
      <c r="F24" s="106"/>
    </row>
    <row r="25" spans="1:4" ht="15">
      <c r="A25" s="10"/>
      <c r="B25" s="38"/>
      <c r="C25" s="38"/>
      <c r="D25" s="38"/>
    </row>
    <row r="26" spans="1:4" ht="15">
      <c r="A26" s="10"/>
      <c r="B26" s="38"/>
      <c r="C26" s="38"/>
      <c r="D26" s="38"/>
    </row>
    <row r="27" spans="1:4" ht="15">
      <c r="A27" s="9" t="s">
        <v>29</v>
      </c>
      <c r="B27" s="38"/>
      <c r="C27" s="38"/>
      <c r="D27" s="38"/>
    </row>
    <row r="28" spans="1:4" ht="15">
      <c r="A28" s="58" t="s">
        <v>30</v>
      </c>
      <c r="B28" s="38"/>
      <c r="C28" s="38"/>
      <c r="D28" s="38"/>
    </row>
    <row r="29" spans="1:4" ht="15">
      <c r="A29" s="10"/>
      <c r="B29" s="38"/>
      <c r="C29" s="38"/>
      <c r="D29" s="38"/>
    </row>
    <row r="30" spans="1:4" ht="15">
      <c r="A30" s="10"/>
      <c r="B30" s="38"/>
      <c r="C30" s="38"/>
      <c r="D30" s="38"/>
    </row>
    <row r="31" spans="1:4" ht="15">
      <c r="A31" s="9" t="s">
        <v>45</v>
      </c>
      <c r="B31" s="38"/>
      <c r="C31" s="38"/>
      <c r="D31" s="38"/>
    </row>
    <row r="32" spans="1:4" ht="15">
      <c r="A32" s="58" t="s">
        <v>46</v>
      </c>
      <c r="B32" s="38"/>
      <c r="C32" s="38"/>
      <c r="D32" s="38"/>
    </row>
    <row r="33" spans="1:4" ht="15">
      <c r="A33" s="10"/>
      <c r="B33" s="38"/>
      <c r="C33" s="38"/>
      <c r="D33" s="38"/>
    </row>
    <row r="34" spans="1:4" ht="15">
      <c r="A34" s="10"/>
      <c r="B34" s="38"/>
      <c r="C34" s="38"/>
      <c r="D34" s="38"/>
    </row>
    <row r="35" spans="1:4" ht="15">
      <c r="A35" s="72" t="s">
        <v>44</v>
      </c>
      <c r="B35" s="38"/>
      <c r="C35" s="38"/>
      <c r="D35" s="38"/>
    </row>
    <row r="36" spans="1:4" ht="15">
      <c r="A36" s="73" t="s">
        <v>22</v>
      </c>
      <c r="B36" s="38"/>
      <c r="C36" s="38"/>
      <c r="D36" s="38"/>
    </row>
    <row r="37" spans="1:4" ht="15">
      <c r="A37" s="10"/>
      <c r="B37" s="38"/>
      <c r="C37" s="38"/>
      <c r="D37" s="38"/>
    </row>
    <row r="39" ht="15">
      <c r="A39" s="113" t="s">
        <v>64</v>
      </c>
    </row>
  </sheetData>
  <mergeCells count="5">
    <mergeCell ref="B5:B6"/>
    <mergeCell ref="D5:D6"/>
    <mergeCell ref="F5:F6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61"/>
  <sheetViews>
    <sheetView view="pageBreakPreview" zoomScaleSheetLayoutView="100" workbookViewId="0" topLeftCell="A1">
      <selection activeCell="A6" sqref="A6:A7"/>
    </sheetView>
  </sheetViews>
  <sheetFormatPr defaultColWidth="9.140625" defaultRowHeight="12.75"/>
  <cols>
    <col min="1" max="1" width="44.7109375" style="4" customWidth="1"/>
    <col min="2" max="2" width="8.00390625" style="4" customWidth="1"/>
    <col min="3" max="3" width="14.140625" style="4" customWidth="1"/>
    <col min="4" max="4" width="1.421875" style="4" customWidth="1"/>
    <col min="5" max="5" width="11.28125" style="4" customWidth="1"/>
    <col min="6" max="6" width="1.7109375" style="4" customWidth="1"/>
    <col min="7" max="7" width="10.421875" style="4" customWidth="1"/>
    <col min="8" max="8" width="1.57421875" style="4" customWidth="1"/>
    <col min="9" max="9" width="15.28125" style="4" customWidth="1"/>
    <col min="10" max="10" width="1.8515625" style="4" customWidth="1"/>
    <col min="11" max="11" width="15.00390625" style="4" customWidth="1"/>
    <col min="12" max="12" width="1.28515625" style="4" customWidth="1"/>
    <col min="13" max="13" width="15.00390625" style="4" customWidth="1"/>
    <col min="14" max="14" width="1.57421875" style="4" customWidth="1"/>
    <col min="15" max="15" width="12.7109375" style="4" customWidth="1"/>
    <col min="16" max="16" width="1.57421875" style="4" customWidth="1"/>
    <col min="17" max="17" width="11.28125" style="4" customWidth="1"/>
    <col min="18" max="18" width="9.421875" style="4" bestFit="1" customWidth="1"/>
    <col min="19" max="16384" width="9.140625" style="4" customWidth="1"/>
  </cols>
  <sheetData>
    <row r="1" spans="1:17" ht="18" customHeight="1">
      <c r="A1" s="1" t="str">
        <f>'Cover '!D1</f>
        <v>ГРУПА СОФАРМА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77" t="s">
        <v>66</v>
      </c>
      <c r="B2" s="277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8" customHeight="1">
      <c r="A3" s="75" t="s">
        <v>50</v>
      </c>
      <c r="B3" s="7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8" customHeight="1">
      <c r="A4" s="13"/>
      <c r="B4" s="1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6.5" customHeight="1">
      <c r="A5" s="277"/>
      <c r="B5" s="277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s="18" customFormat="1" ht="15" customHeight="1">
      <c r="A6" s="285"/>
      <c r="B6" s="37"/>
      <c r="C6" s="125" t="s">
        <v>9</v>
      </c>
      <c r="D6" s="81"/>
      <c r="E6" s="125" t="s">
        <v>67</v>
      </c>
      <c r="F6" s="82"/>
      <c r="G6" s="125" t="s">
        <v>5</v>
      </c>
      <c r="H6" s="82"/>
      <c r="I6" s="125" t="s">
        <v>38</v>
      </c>
      <c r="J6" s="81"/>
      <c r="K6" s="125" t="s">
        <v>39</v>
      </c>
      <c r="L6" s="81"/>
      <c r="M6" s="125" t="s">
        <v>68</v>
      </c>
      <c r="N6" s="82"/>
      <c r="O6" s="125" t="s">
        <v>48</v>
      </c>
      <c r="P6" s="82"/>
      <c r="Q6" s="125" t="s">
        <v>11</v>
      </c>
    </row>
    <row r="7" spans="1:17" s="19" customFormat="1" ht="58.5" customHeight="1">
      <c r="A7" s="286"/>
      <c r="B7" s="86"/>
      <c r="C7" s="283"/>
      <c r="D7" s="84"/>
      <c r="E7" s="283"/>
      <c r="F7" s="85"/>
      <c r="G7" s="283"/>
      <c r="H7" s="85"/>
      <c r="I7" s="283"/>
      <c r="J7" s="84"/>
      <c r="K7" s="283"/>
      <c r="L7" s="84"/>
      <c r="M7" s="283"/>
      <c r="N7" s="85"/>
      <c r="O7" s="283"/>
      <c r="P7" s="85"/>
      <c r="Q7" s="283"/>
    </row>
    <row r="8" spans="1:17" s="22" customFormat="1" ht="15">
      <c r="A8" s="33"/>
      <c r="B8" s="33"/>
      <c r="C8" s="20" t="s">
        <v>3</v>
      </c>
      <c r="D8" s="20"/>
      <c r="E8" s="20" t="s">
        <v>3</v>
      </c>
      <c r="F8" s="20"/>
      <c r="G8" s="20" t="s">
        <v>3</v>
      </c>
      <c r="H8" s="20"/>
      <c r="I8" s="20" t="s">
        <v>3</v>
      </c>
      <c r="J8" s="20"/>
      <c r="K8" s="20" t="s">
        <v>3</v>
      </c>
      <c r="L8" s="20"/>
      <c r="M8" s="20" t="s">
        <v>3</v>
      </c>
      <c r="N8" s="20"/>
      <c r="O8" s="20" t="s">
        <v>3</v>
      </c>
      <c r="P8" s="20"/>
      <c r="Q8" s="20" t="s">
        <v>3</v>
      </c>
    </row>
    <row r="9" spans="1:17" s="19" customFormat="1" ht="15">
      <c r="A9" s="32"/>
      <c r="B9" s="3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0"/>
      <c r="Q9" s="20"/>
    </row>
    <row r="10" spans="1:18" s="14" customFormat="1" ht="15">
      <c r="A10" s="40" t="s">
        <v>60</v>
      </c>
      <c r="B10" s="46" t="s">
        <v>37</v>
      </c>
      <c r="C10" s="79">
        <v>132000</v>
      </c>
      <c r="D10" s="41"/>
      <c r="E10" s="79">
        <v>0</v>
      </c>
      <c r="F10" s="16"/>
      <c r="G10" s="79">
        <v>8803</v>
      </c>
      <c r="H10" s="16"/>
      <c r="I10" s="79">
        <v>13110</v>
      </c>
      <c r="J10" s="41"/>
      <c r="K10" s="79">
        <v>13348</v>
      </c>
      <c r="L10" s="41"/>
      <c r="M10" s="79">
        <v>86</v>
      </c>
      <c r="N10" s="16"/>
      <c r="O10" s="79">
        <v>62662</v>
      </c>
      <c r="P10" s="16"/>
      <c r="Q10" s="79">
        <f>C10+E10+G10+I10+K10+M10+O10</f>
        <v>230009</v>
      </c>
      <c r="R10" s="41"/>
    </row>
    <row r="11" spans="1:18" s="14" customFormat="1" ht="5.25" customHeight="1">
      <c r="A11" s="40"/>
      <c r="B11" s="46"/>
      <c r="C11" s="41"/>
      <c r="D11" s="41"/>
      <c r="E11" s="41"/>
      <c r="F11" s="16"/>
      <c r="G11" s="41"/>
      <c r="H11" s="16"/>
      <c r="I11" s="41"/>
      <c r="J11" s="41"/>
      <c r="K11" s="41"/>
      <c r="L11" s="41"/>
      <c r="M11" s="41"/>
      <c r="N11" s="16"/>
      <c r="O11" s="41"/>
      <c r="P11" s="16"/>
      <c r="Q11" s="41"/>
      <c r="R11" s="41"/>
    </row>
    <row r="12" spans="1:18" s="14" customFormat="1" ht="14.25" customHeight="1">
      <c r="A12" s="40"/>
      <c r="B12" s="46"/>
      <c r="C12" s="41"/>
      <c r="D12" s="41"/>
      <c r="E12" s="41"/>
      <c r="F12" s="16"/>
      <c r="G12" s="41"/>
      <c r="H12" s="16"/>
      <c r="I12" s="41"/>
      <c r="J12" s="41"/>
      <c r="K12" s="41"/>
      <c r="L12" s="41"/>
      <c r="M12" s="41"/>
      <c r="N12" s="16"/>
      <c r="O12" s="41"/>
      <c r="P12" s="16"/>
      <c r="Q12" s="41"/>
      <c r="R12" s="41"/>
    </row>
    <row r="13" spans="1:18" s="14" customFormat="1" ht="15">
      <c r="A13" s="43" t="s">
        <v>27</v>
      </c>
      <c r="B13" s="15"/>
      <c r="C13" s="17">
        <v>0</v>
      </c>
      <c r="D13" s="17"/>
      <c r="E13" s="17"/>
      <c r="F13" s="17"/>
      <c r="G13" s="17">
        <f>G15</f>
        <v>3827</v>
      </c>
      <c r="H13" s="17"/>
      <c r="I13" s="17">
        <f>I14+I15</f>
        <v>0</v>
      </c>
      <c r="J13" s="57"/>
      <c r="K13" s="17">
        <f>K14+K15</f>
        <v>0</v>
      </c>
      <c r="L13" s="17"/>
      <c r="M13" s="17"/>
      <c r="N13" s="17"/>
      <c r="O13" s="17">
        <f>O14+O15</f>
        <v>-10427</v>
      </c>
      <c r="P13" s="11"/>
      <c r="Q13" s="57">
        <f>SUM(C13:O13)</f>
        <v>-6600</v>
      </c>
      <c r="R13" s="41"/>
    </row>
    <row r="14" spans="1:18" s="14" customFormat="1" ht="15">
      <c r="A14" s="63" t="s">
        <v>28</v>
      </c>
      <c r="B14" s="64"/>
      <c r="C14" s="65">
        <v>0</v>
      </c>
      <c r="D14" s="65"/>
      <c r="E14" s="65"/>
      <c r="F14" s="65"/>
      <c r="G14" s="65">
        <v>0</v>
      </c>
      <c r="H14" s="65"/>
      <c r="I14" s="65">
        <v>0</v>
      </c>
      <c r="J14" s="65"/>
      <c r="K14" s="65">
        <v>0</v>
      </c>
      <c r="L14" s="65"/>
      <c r="M14" s="65"/>
      <c r="N14" s="65"/>
      <c r="O14" s="65">
        <v>-6600</v>
      </c>
      <c r="P14" s="66"/>
      <c r="Q14" s="57">
        <f>SUM(C14:O14)</f>
        <v>-6600</v>
      </c>
      <c r="R14" s="41"/>
    </row>
    <row r="15" spans="1:18" s="14" customFormat="1" ht="15">
      <c r="A15" s="59" t="s">
        <v>57</v>
      </c>
      <c r="B15" s="60"/>
      <c r="C15" s="67">
        <v>0</v>
      </c>
      <c r="D15" s="67"/>
      <c r="E15" s="67"/>
      <c r="F15" s="61"/>
      <c r="G15" s="62">
        <v>3827</v>
      </c>
      <c r="H15" s="61"/>
      <c r="I15" s="62">
        <v>0</v>
      </c>
      <c r="J15" s="62"/>
      <c r="K15" s="62">
        <v>0</v>
      </c>
      <c r="L15" s="62"/>
      <c r="M15" s="62"/>
      <c r="N15" s="61"/>
      <c r="O15" s="62">
        <f>-G15</f>
        <v>-3827</v>
      </c>
      <c r="P15" s="61"/>
      <c r="Q15" s="57">
        <f>SUM(C15:O15)</f>
        <v>0</v>
      </c>
      <c r="R15" s="41"/>
    </row>
    <row r="16" spans="1:18" s="14" customFormat="1" ht="8.25" customHeight="1">
      <c r="A16" s="59"/>
      <c r="B16" s="60"/>
      <c r="C16" s="67"/>
      <c r="D16" s="67"/>
      <c r="E16" s="67"/>
      <c r="F16" s="61"/>
      <c r="G16" s="62"/>
      <c r="H16" s="61"/>
      <c r="I16" s="62"/>
      <c r="J16" s="62"/>
      <c r="K16" s="62"/>
      <c r="L16" s="62"/>
      <c r="M16" s="62"/>
      <c r="N16" s="61"/>
      <c r="O16" s="62"/>
      <c r="P16" s="61"/>
      <c r="Q16" s="65"/>
      <c r="R16" s="41"/>
    </row>
    <row r="17" spans="1:18" s="14" customFormat="1" ht="15">
      <c r="A17" s="39" t="s">
        <v>58</v>
      </c>
      <c r="B17" s="11"/>
      <c r="C17" s="45">
        <v>0</v>
      </c>
      <c r="D17" s="45"/>
      <c r="E17" s="45"/>
      <c r="F17" s="45"/>
      <c r="G17" s="45">
        <v>0</v>
      </c>
      <c r="H17" s="45"/>
      <c r="I17" s="45">
        <v>11700</v>
      </c>
      <c r="J17" s="45"/>
      <c r="K17" s="45">
        <v>-22056</v>
      </c>
      <c r="L17" s="45"/>
      <c r="M17" s="45">
        <v>-201</v>
      </c>
      <c r="N17" s="45"/>
      <c r="O17" s="45">
        <v>20709</v>
      </c>
      <c r="P17" s="45"/>
      <c r="Q17" s="57">
        <f>SUM(C17:O17)</f>
        <v>10152</v>
      </c>
      <c r="R17" s="41"/>
    </row>
    <row r="18" spans="1:18" s="14" customFormat="1" ht="6" customHeight="1">
      <c r="A18" s="39"/>
      <c r="B18" s="1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7"/>
      <c r="R18" s="41"/>
    </row>
    <row r="19" spans="1:18" s="14" customFormat="1" ht="14.25" customHeight="1">
      <c r="A19" s="39" t="s">
        <v>59</v>
      </c>
      <c r="B19" s="11"/>
      <c r="C19" s="45"/>
      <c r="D19" s="45"/>
      <c r="E19" s="45"/>
      <c r="F19" s="45"/>
      <c r="G19" s="45"/>
      <c r="H19" s="45"/>
      <c r="I19" s="45">
        <v>-1860</v>
      </c>
      <c r="J19" s="45"/>
      <c r="K19" s="45"/>
      <c r="L19" s="45"/>
      <c r="M19" s="45"/>
      <c r="N19" s="45"/>
      <c r="O19" s="45">
        <f>-I19</f>
        <v>1860</v>
      </c>
      <c r="P19" s="45"/>
      <c r="Q19" s="17"/>
      <c r="R19" s="41"/>
    </row>
    <row r="20" spans="1:18" s="14" customFormat="1" ht="14.25" customHeight="1">
      <c r="A20" s="39"/>
      <c r="B20" s="11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23"/>
      <c r="R20" s="41"/>
    </row>
    <row r="21" spans="1:18" s="14" customFormat="1" ht="30" customHeight="1" thickBot="1">
      <c r="A21" s="40" t="s">
        <v>70</v>
      </c>
      <c r="B21" s="11"/>
      <c r="C21" s="47">
        <f>C10+C17+C19+C13</f>
        <v>132000</v>
      </c>
      <c r="D21" s="41"/>
      <c r="E21" s="47">
        <v>0</v>
      </c>
      <c r="F21" s="16"/>
      <c r="G21" s="47">
        <f>G10+G17+G19+G13</f>
        <v>12630</v>
      </c>
      <c r="H21" s="16"/>
      <c r="I21" s="47">
        <f>I10+I17+I19+I13</f>
        <v>22950</v>
      </c>
      <c r="J21" s="41"/>
      <c r="K21" s="47">
        <f>K10+K17+K19+K13</f>
        <v>-8708</v>
      </c>
      <c r="L21" s="41"/>
      <c r="M21" s="47">
        <f>SUM(M10:M20)</f>
        <v>-115</v>
      </c>
      <c r="N21" s="16"/>
      <c r="O21" s="47">
        <f>O10+O17+O19+O13</f>
        <v>74804</v>
      </c>
      <c r="P21" s="16"/>
      <c r="Q21" s="47">
        <f>Q10+Q17+Q19+Q13</f>
        <v>233561</v>
      </c>
      <c r="R21" s="41"/>
    </row>
    <row r="22" spans="1:18" s="14" customFormat="1" ht="13.5" customHeight="1" thickTop="1">
      <c r="A22" s="40"/>
      <c r="B22" s="11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7"/>
      <c r="R22" s="41"/>
    </row>
    <row r="23" spans="1:18" s="14" customFormat="1" ht="15.75" customHeight="1">
      <c r="A23" s="43" t="s">
        <v>27</v>
      </c>
      <c r="B23" s="11"/>
      <c r="C23" s="68">
        <v>0</v>
      </c>
      <c r="D23" s="68"/>
      <c r="E23" s="68"/>
      <c r="F23" s="68"/>
      <c r="G23" s="68">
        <f>G24+G25</f>
        <v>2128</v>
      </c>
      <c r="H23" s="68"/>
      <c r="I23" s="68"/>
      <c r="J23" s="68"/>
      <c r="K23" s="68">
        <v>0</v>
      </c>
      <c r="L23" s="68"/>
      <c r="M23" s="68"/>
      <c r="N23" s="68"/>
      <c r="O23" s="68">
        <f>O24+O25</f>
        <v>-2128</v>
      </c>
      <c r="P23" s="68"/>
      <c r="Q23" s="69">
        <f>SUM(C23:O23)</f>
        <v>0</v>
      </c>
      <c r="R23" s="41"/>
    </row>
    <row r="24" spans="1:18" s="14" customFormat="1" ht="14.25" customHeight="1">
      <c r="A24" s="63" t="s">
        <v>28</v>
      </c>
      <c r="B24" s="11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41"/>
    </row>
    <row r="25" spans="1:18" s="14" customFormat="1" ht="15">
      <c r="A25" s="59" t="s">
        <v>57</v>
      </c>
      <c r="B25" s="11"/>
      <c r="C25" s="68">
        <v>0</v>
      </c>
      <c r="D25" s="68"/>
      <c r="E25" s="68"/>
      <c r="F25" s="68">
        <v>0</v>
      </c>
      <c r="G25" s="68">
        <v>2128</v>
      </c>
      <c r="H25" s="68"/>
      <c r="I25" s="68">
        <v>0</v>
      </c>
      <c r="J25" s="68"/>
      <c r="K25" s="68"/>
      <c r="L25" s="68"/>
      <c r="M25" s="68"/>
      <c r="N25" s="68"/>
      <c r="O25" s="68">
        <f>-G25</f>
        <v>-2128</v>
      </c>
      <c r="P25" s="68"/>
      <c r="Q25" s="69">
        <f>SUM(C25:O25)</f>
        <v>0</v>
      </c>
      <c r="R25" s="41"/>
    </row>
    <row r="26" spans="1:18" s="14" customFormat="1" ht="6.75" customHeight="1">
      <c r="A26" s="59"/>
      <c r="B26" s="11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  <c r="R26" s="41"/>
    </row>
    <row r="27" spans="1:18" s="14" customFormat="1" ht="15">
      <c r="A27" s="39" t="s">
        <v>58</v>
      </c>
      <c r="B27" s="11"/>
      <c r="C27" s="68">
        <v>0</v>
      </c>
      <c r="D27" s="68"/>
      <c r="E27" s="68">
        <v>-26</v>
      </c>
      <c r="F27" s="68"/>
      <c r="G27" s="68">
        <v>0</v>
      </c>
      <c r="H27" s="68"/>
      <c r="I27" s="68"/>
      <c r="J27" s="68"/>
      <c r="K27" s="68">
        <v>-26</v>
      </c>
      <c r="L27" s="68"/>
      <c r="M27" s="68">
        <v>-239</v>
      </c>
      <c r="N27" s="68"/>
      <c r="O27" s="68">
        <v>55264</v>
      </c>
      <c r="P27" s="68"/>
      <c r="Q27" s="69">
        <f>SUM(C27:O27)</f>
        <v>54973</v>
      </c>
      <c r="R27" s="41"/>
    </row>
    <row r="28" spans="1:18" s="14" customFormat="1" ht="6" customHeight="1">
      <c r="A28" s="39"/>
      <c r="B28" s="1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41"/>
    </row>
    <row r="29" spans="1:18" s="14" customFormat="1" ht="15">
      <c r="A29" s="39" t="s">
        <v>59</v>
      </c>
      <c r="B29" s="11"/>
      <c r="C29" s="68">
        <v>0</v>
      </c>
      <c r="D29" s="68"/>
      <c r="E29" s="68"/>
      <c r="F29" s="68"/>
      <c r="G29" s="68">
        <v>0</v>
      </c>
      <c r="H29" s="68"/>
      <c r="I29" s="68">
        <v>-202</v>
      </c>
      <c r="J29" s="68"/>
      <c r="K29" s="68">
        <v>0</v>
      </c>
      <c r="L29" s="68"/>
      <c r="M29" s="68"/>
      <c r="N29" s="68"/>
      <c r="O29" s="68">
        <f>-I29</f>
        <v>202</v>
      </c>
      <c r="P29" s="68"/>
      <c r="Q29" s="69">
        <f>SUM(C29:O29)</f>
        <v>0</v>
      </c>
      <c r="R29" s="41"/>
    </row>
    <row r="30" spans="1:18" s="14" customFormat="1" ht="8.25" customHeight="1">
      <c r="A30" s="39"/>
      <c r="B30" s="11"/>
      <c r="C30" s="44"/>
      <c r="D30" s="45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23"/>
      <c r="R30" s="41"/>
    </row>
    <row r="31" spans="1:18" s="14" customFormat="1" ht="29.25" thickBot="1">
      <c r="A31" s="40" t="s">
        <v>71</v>
      </c>
      <c r="B31" s="46"/>
      <c r="C31" s="47">
        <f>C21+C23+C27+C29</f>
        <v>132000</v>
      </c>
      <c r="D31" s="41"/>
      <c r="E31" s="47">
        <f>SUM(E21:E30)</f>
        <v>-26</v>
      </c>
      <c r="F31" s="16"/>
      <c r="G31" s="47">
        <f aca="true" t="shared" si="0" ref="G31:Q31">G21+G23+G27+G29</f>
        <v>14758</v>
      </c>
      <c r="H31" s="41">
        <f t="shared" si="0"/>
        <v>0</v>
      </c>
      <c r="I31" s="47">
        <f t="shared" si="0"/>
        <v>22748</v>
      </c>
      <c r="J31" s="41">
        <f t="shared" si="0"/>
        <v>0</v>
      </c>
      <c r="K31" s="47">
        <f t="shared" si="0"/>
        <v>-8734</v>
      </c>
      <c r="L31" s="41"/>
      <c r="M31" s="47">
        <f>SUM(M21:M30)</f>
        <v>-354</v>
      </c>
      <c r="N31" s="41">
        <f t="shared" si="0"/>
        <v>0</v>
      </c>
      <c r="O31" s="47">
        <f t="shared" si="0"/>
        <v>128142</v>
      </c>
      <c r="P31" s="41">
        <f t="shared" si="0"/>
        <v>0</v>
      </c>
      <c r="Q31" s="47">
        <f t="shared" si="0"/>
        <v>288534</v>
      </c>
      <c r="R31" s="41"/>
    </row>
    <row r="32" spans="1:18" s="14" customFormat="1" ht="8.25" customHeight="1" thickTop="1">
      <c r="A32" s="40"/>
      <c r="B32" s="46"/>
      <c r="C32" s="41"/>
      <c r="D32" s="41"/>
      <c r="E32" s="41"/>
      <c r="F32" s="16"/>
      <c r="G32" s="41"/>
      <c r="H32" s="16"/>
      <c r="I32" s="41"/>
      <c r="J32" s="41"/>
      <c r="K32" s="41"/>
      <c r="L32" s="41"/>
      <c r="M32" s="41"/>
      <c r="N32" s="16"/>
      <c r="O32" s="41"/>
      <c r="P32" s="16"/>
      <c r="Q32" s="41"/>
      <c r="R32" s="41"/>
    </row>
    <row r="33" spans="1:18" s="14" customFormat="1" ht="15">
      <c r="A33" s="40"/>
      <c r="B33" s="46"/>
      <c r="C33" s="41"/>
      <c r="D33" s="41"/>
      <c r="E33" s="41"/>
      <c r="F33" s="16"/>
      <c r="G33" s="41"/>
      <c r="H33" s="16"/>
      <c r="I33" s="41"/>
      <c r="J33" s="41"/>
      <c r="K33" s="41"/>
      <c r="L33" s="41"/>
      <c r="M33" s="41"/>
      <c r="N33" s="16"/>
      <c r="O33" s="41"/>
      <c r="P33" s="16"/>
      <c r="Q33" s="41"/>
      <c r="R33" s="41"/>
    </row>
    <row r="34" spans="2:8" s="10" customFormat="1" ht="15">
      <c r="B34" s="38"/>
      <c r="C34" s="38"/>
      <c r="D34" s="38"/>
      <c r="E34" s="38"/>
      <c r="F34" s="38"/>
      <c r="G34" s="8"/>
      <c r="H34" s="7"/>
    </row>
    <row r="35" spans="2:8" s="10" customFormat="1" ht="15">
      <c r="B35" s="38"/>
      <c r="C35" s="38"/>
      <c r="D35" s="38"/>
      <c r="E35" s="38"/>
      <c r="F35" s="38"/>
      <c r="G35" s="8"/>
      <c r="H35" s="7"/>
    </row>
    <row r="36" spans="1:8" s="10" customFormat="1" ht="15">
      <c r="A36" s="74"/>
      <c r="B36" s="78"/>
      <c r="C36" s="78"/>
      <c r="D36" s="78"/>
      <c r="E36" s="78"/>
      <c r="F36" s="78"/>
      <c r="G36" s="8"/>
      <c r="H36" s="7"/>
    </row>
    <row r="37" spans="1:8" s="10" customFormat="1" ht="15">
      <c r="A37" s="9" t="s">
        <v>29</v>
      </c>
      <c r="B37" s="38"/>
      <c r="C37" s="38"/>
      <c r="D37" s="38"/>
      <c r="E37" s="38"/>
      <c r="F37" s="38"/>
      <c r="G37" s="8"/>
      <c r="H37" s="7"/>
    </row>
    <row r="38" spans="1:2" s="5" customFormat="1" ht="15">
      <c r="A38" s="58" t="s">
        <v>30</v>
      </c>
      <c r="B38" s="42"/>
    </row>
    <row r="39" spans="1:2" s="5" customFormat="1" ht="15">
      <c r="A39" s="10"/>
      <c r="B39" s="34"/>
    </row>
    <row r="40" spans="1:2" ht="15">
      <c r="A40" s="10"/>
      <c r="B40" s="34"/>
    </row>
    <row r="41" spans="1:2" ht="15">
      <c r="A41" s="9" t="s">
        <v>45</v>
      </c>
      <c r="B41" s="34"/>
    </row>
    <row r="42" spans="1:2" ht="15">
      <c r="A42" s="58" t="s">
        <v>46</v>
      </c>
      <c r="B42" s="34"/>
    </row>
    <row r="43" spans="1:2" ht="15">
      <c r="A43" s="10"/>
      <c r="B43" s="34"/>
    </row>
    <row r="44" spans="1:2" ht="15">
      <c r="A44" s="10"/>
      <c r="B44" s="34"/>
    </row>
    <row r="45" spans="1:2" ht="15">
      <c r="A45" s="72" t="s">
        <v>44</v>
      </c>
      <c r="B45" s="34"/>
    </row>
    <row r="46" spans="1:2" ht="15">
      <c r="A46" s="73" t="s">
        <v>22</v>
      </c>
      <c r="B46" s="34"/>
    </row>
    <row r="47" spans="1:2" ht="15">
      <c r="A47" s="10"/>
      <c r="B47" s="34"/>
    </row>
    <row r="48" spans="1:2" ht="15">
      <c r="A48"/>
      <c r="B48" s="42"/>
    </row>
    <row r="49" spans="1:2" ht="15">
      <c r="A49" s="113" t="s">
        <v>64</v>
      </c>
      <c r="B49" s="42"/>
    </row>
    <row r="50" spans="1:2" ht="15">
      <c r="A50" s="73"/>
      <c r="B50" s="35"/>
    </row>
    <row r="51" spans="1:2" ht="15">
      <c r="A51" s="3"/>
      <c r="B51" s="3"/>
    </row>
    <row r="52" spans="1:2" ht="15">
      <c r="A52" s="2"/>
      <c r="B52" s="2"/>
    </row>
    <row r="61" spans="1:2" ht="15">
      <c r="A61" s="36"/>
      <c r="B61" s="36"/>
    </row>
  </sheetData>
  <mergeCells count="11">
    <mergeCell ref="A2:Q2"/>
    <mergeCell ref="A5:Q5"/>
    <mergeCell ref="C6:C7"/>
    <mergeCell ref="G6:G7"/>
    <mergeCell ref="O6:O7"/>
    <mergeCell ref="Q6:Q7"/>
    <mergeCell ref="A6:A7"/>
    <mergeCell ref="I6:I7"/>
    <mergeCell ref="K6:K7"/>
    <mergeCell ref="E6:E7"/>
    <mergeCell ref="M6:M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IPanova</cp:lastModifiedBy>
  <cp:lastPrinted>2010-02-15T13:33:45Z</cp:lastPrinted>
  <dcterms:created xsi:type="dcterms:W3CDTF">2003-02-07T14:36:34Z</dcterms:created>
  <dcterms:modified xsi:type="dcterms:W3CDTF">2010-02-24T11:41:00Z</dcterms:modified>
  <cp:category/>
  <cp:version/>
  <cp:contentType/>
  <cp:contentStatus/>
</cp:coreProperties>
</file>