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5476" windowWidth="15480" windowHeight="1126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<sst xmlns="http://schemas.openxmlformats.org/spreadsheetml/2006/main" count="1069" uniqueCount="910">
  <si>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</si>
  <si>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</si>
  <si>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</si>
  <si>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</si>
  <si>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</si>
  <si>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</si>
  <si>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</si>
  <si>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</si>
  <si>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</si>
  <si>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</si>
  <si>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</si>
  <si>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</si>
  <si>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</si>
  <si>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</si>
  <si>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</si>
  <si>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</si>
  <si>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</si>
  <si>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</si>
  <si>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</si>
  <si>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</si>
  <si>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</si>
  <si>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</si>
  <si>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</si>
  <si>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</si>
  <si>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</si>
  <si>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</si>
  <si>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</si>
  <si>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</si>
  <si>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</si>
  <si>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</si>
  <si>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</si>
  <si>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</si>
  <si>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</si>
  <si>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</si>
  <si>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</si>
  <si>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</si>
  <si>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</si>
  <si>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</si>
  <si>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</si>
  <si>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</si>
  <si>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</si>
  <si>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</si>
  <si>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</si>
  <si>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</si>
  <si>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</si>
  <si>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</si>
  <si>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</si>
  <si>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</si>
  <si>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</si>
  <si>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</si>
  <si>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</si>
  <si>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</si>
  <si>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</si>
  <si>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</si>
  <si>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</si>
  <si>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</si>
  <si>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</si>
  <si>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</si>
  <si>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</si>
  <si>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</si>
  <si>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</si>
  <si>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</si>
  <si>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</si>
  <si>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</si>
  <si>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</si>
  <si>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</si>
  <si>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</si>
  <si>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</si>
  <si>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</si>
  <si>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</si>
  <si>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</si>
  <si>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</si>
  <si>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</si>
  <si>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</si>
  <si>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</si>
  <si>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</si>
  <si>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</si>
  <si>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</si>
  <si>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</si>
  <si>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</si>
  <si>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</si>
  <si>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</si>
  <si>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</si>
  <si>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</si>
  <si>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</si>
  <si>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</si>
  <si>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</si>
  <si>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</si>
  <si>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</si>
  <si>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</si>
  <si>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</si>
  <si>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</si>
  <si>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</si>
  <si>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</si>
  <si>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</si>
  <si>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</si>
  <si>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</si>
  <si>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</si>
  <si>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</si>
  <si>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</si>
  <si>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</si>
  <si>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</si>
  <si>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</si>
  <si>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</si>
  <si>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</si>
  <si>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</si>
  <si>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</si>
  <si>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</si>
  <si>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</si>
  <si>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</si>
  <si>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</si>
  <si>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</si>
  <si>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</si>
  <si>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</si>
  <si>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</si>
  <si>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</si>
  <si>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</si>
  <si>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</si>
  <si>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</si>
  <si>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</si>
  <si>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</si>
  <si>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</si>
  <si>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</si>
  <si>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</si>
  <si>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</si>
  <si>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</si>
  <si>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</si>
  <si>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</si>
  <si>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</si>
  <si>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</si>
  <si>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</si>
  <si>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</si>
  <si>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</si>
  <si>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</si>
  <si>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</si>
  <si>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</si>
  <si>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</si>
  <si>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</si>
  <si>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</si>
  <si>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</si>
  <si>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</si>
  <si>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</si>
  <si>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</si>
  <si>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</si>
  <si>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</si>
  <si>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</si>
  <si>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</si>
  <si>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</si>
  <si>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</si>
  <si>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</si>
  <si>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</si>
  <si>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</si>
  <si>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</si>
  <si>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</si>
  <si>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</si>
  <si>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</si>
  <si>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</si>
  <si>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</si>
  <si>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</si>
  <si>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</si>
  <si>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</si>
  <si>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</si>
  <si>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</si>
  <si>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</si>
  <si>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</si>
  <si>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</si>
  <si>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</si>
  <si>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</si>
  <si>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</si>
  <si>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</si>
  <si>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</si>
  <si>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</si>
  <si>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</si>
  <si>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</si>
  <si>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</si>
  <si>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</si>
  <si>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</si>
  <si>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</si>
  <si>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</si>
  <si>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</si>
  <si>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</si>
  <si>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</si>
  <si>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</si>
  <si>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</si>
  <si>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</si>
  <si>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</si>
  <si>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</si>
  <si>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</si>
  <si>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</si>
  <si>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</si>
  <si>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</si>
  <si>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</si>
  <si>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</si>
  <si>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</si>
  <si>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</si>
  <si>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</si>
  <si>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</si>
  <si>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</si>
  <si>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</si>
  <si>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</si>
  <si>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</si>
  <si>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</si>
  <si>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</si>
  <si>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</si>
  <si>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</si>
  <si>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</si>
  <si>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</si>
  <si>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</si>
  <si>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</si>
  <si>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</si>
  <si>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</si>
  <si>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</si>
  <si>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</si>
  <si>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</si>
  <si>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</si>
  <si>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</si>
  <si>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</si>
  <si>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</si>
  <si>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</si>
  <si>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</si>
  <si>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</si>
  <si>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</si>
  <si>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</si>
  <si>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</si>
  <si>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</si>
  <si>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</si>
  <si>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</si>
  <si>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</si>
  <si>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</si>
  <si>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</si>
  <si>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</si>
  <si>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</si>
  <si>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</si>
  <si>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</si>
  <si>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</si>
  <si>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</si>
  <si>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</si>
  <si>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</si>
  <si>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</si>
  <si>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</si>
  <si>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</si>
  <si>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</si>
  <si>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</si>
  <si>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</si>
  <si>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</si>
  <si>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</si>
  <si>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</si>
  <si>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</si>
  <si>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</si>
  <si>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</si>
  <si>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</si>
  <si>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</si>
  <si>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</si>
  <si>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</si>
  <si>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</si>
  <si>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</si>
  <si>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</si>
  <si>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</si>
  <si>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</si>
  <si>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</si>
  <si>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</si>
  <si>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</si>
  <si>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</si>
  <si>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</si>
  <si>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</si>
  <si>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</si>
  <si>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</si>
  <si>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</si>
  <si>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</si>
  <si>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</si>
  <si>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</si>
  <si>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</si>
  <si>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</si>
  <si>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</si>
  <si>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</si>
  <si>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</si>
  <si>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</si>
  <si>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</si>
  <si>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</si>
  <si>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</si>
  <si>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</si>
  <si>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</si>
  <si>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</si>
  <si>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</si>
  <si>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</si>
  <si>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</si>
  <si>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</si>
  <si>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</si>
  <si>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</si>
  <si>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</si>
  <si>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</si>
  <si>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</si>
  <si>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</si>
  <si>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</si>
  <si>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</si>
  <si>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</si>
  <si>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</si>
  <si>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</si>
  <si>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</si>
  <si>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</si>
  <si>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</si>
  <si>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</si>
  <si>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</si>
  <si>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</si>
  <si>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</si>
  <si>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</si>
  <si>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</si>
  <si>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</si>
  <si>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</si>
  <si>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</si>
  <si>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</si>
  <si>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</si>
  <si>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</si>
  <si>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</si>
  <si>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</si>
  <si>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</si>
  <si>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</si>
  <si>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</si>
  <si>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</si>
  <si>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</si>
  <si>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</si>
  <si>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</si>
  <si>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</si>
  <si>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</si>
  <si>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</si>
  <si>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</si>
  <si>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</si>
  <si>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</si>
  <si>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</si>
  <si>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</si>
  <si>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</si>
  <si>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</si>
  <si>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</si>
  <si>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</si>
  <si>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</si>
  <si>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</si>
  <si>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</si>
  <si>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</si>
  <si>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</si>
  <si>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</si>
  <si>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</si>
  <si>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</si>
  <si>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</si>
  <si>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</si>
  <si>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</si>
  <si>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</si>
  <si>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</si>
  <si>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</si>
  <si>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</si>
  <si>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</si>
  <si>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</si>
  <si>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</si>
  <si>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</si>
  <si>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</si>
  <si>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</si>
  <si>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</si>
  <si>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</si>
  <si>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</si>
  <si>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</si>
  <si>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</si>
  <si>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</si>
  <si>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</si>
  <si>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</si>
  <si>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</si>
  <si>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</si>
  <si>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</si>
  <si>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</si>
  <si>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</si>
  <si>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</si>
  <si>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</si>
  <si>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</si>
  <si>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>2-0454-2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</si>
  <si>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</si>
  <si>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</si>
  <si>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</si>
  <si>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</si>
  <si>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</si>
  <si>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</si>
  <si>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</si>
  <si>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</si>
  <si>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</si>
  <si>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</si>
  <si>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</si>
  <si>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</si>
  <si>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</si>
  <si>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</si>
  <si>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</si>
  <si>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</si>
  <si>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</si>
  <si>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</si>
  <si>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</si>
  <si>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</si>
  <si>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</si>
  <si>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</si>
  <si>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</si>
  <si>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</si>
  <si>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</si>
  <si>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</si>
  <si>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</si>
  <si>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</si>
  <si>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</si>
  <si>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</si>
  <si>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</si>
  <si>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</si>
  <si>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</si>
  <si>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</si>
  <si>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</si>
  <si>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</si>
  <si>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</si>
  <si>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</si>
  <si>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</si>
  <si>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</si>
  <si>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</si>
  <si>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</si>
  <si>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</si>
  <si>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</si>
  <si>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</si>
  <si>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</si>
  <si>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</si>
  <si>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</si>
  <si>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</si>
  <si>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</si>
  <si>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</si>
  <si>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</si>
  <si>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</si>
  <si>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</si>
  <si>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</si>
  <si>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</si>
  <si>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</si>
  <si>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</si>
  <si>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</si>
  <si>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</si>
  <si>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</si>
  <si>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</si>
  <si>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</si>
  <si>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</si>
  <si>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</si>
  <si>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</si>
  <si>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</si>
  <si>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</si>
  <si>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</si>
  <si>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</si>
  <si>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</si>
  <si>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</si>
  <si>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</si>
  <si>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</si>
  <si>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</si>
  <si>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</si>
  <si>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</si>
  <si>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</si>
  <si>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</si>
  <si>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</si>
  <si>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</si>
  <si>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</si>
  <si>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</si>
  <si>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</si>
  <si>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</si>
  <si>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</si>
  <si>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</si>
  <si>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</si>
  <si>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</si>
  <si>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</si>
  <si>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</si>
  <si>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</si>
  <si>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</si>
  <si>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</si>
  <si>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</si>
  <si>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</si>
  <si>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</si>
  <si>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</si>
  <si>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</si>
  <si>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</si>
  <si>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</si>
  <si>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</si>
  <si>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</si>
  <si>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</si>
  <si>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</si>
  <si>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</si>
  <si>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</si>
  <si>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</si>
  <si>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</si>
  <si>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</si>
  <si>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</si>
  <si>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</si>
  <si>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</si>
  <si>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</si>
  <si>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</si>
  <si>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</si>
  <si>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</si>
  <si>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</si>
  <si>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</si>
  <si>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</si>
  <si>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</si>
  <si>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</si>
  <si>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</si>
  <si>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</si>
  <si>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</si>
  <si>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</si>
  <si>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</si>
  <si>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</si>
  <si>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</si>
  <si>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</si>
  <si>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</si>
  <si>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</si>
  <si>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</si>
  <si>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</si>
  <si>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</si>
  <si>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</si>
  <si>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</si>
  <si>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</si>
  <si>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</si>
  <si>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</si>
  <si>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</si>
  <si>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</si>
  <si>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</si>
  <si>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</si>
  <si>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</si>
  <si>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</si>
  <si>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</si>
  <si>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</si>
  <si>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</si>
  <si>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</si>
  <si>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</si>
  <si>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</si>
  <si>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</si>
  <si>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</si>
  <si>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</si>
  <si>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</si>
  <si>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</si>
  <si>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</si>
  <si>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</si>
  <si>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</si>
  <si>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</si>
  <si>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</si>
  <si>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</si>
  <si>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</si>
  <si>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</si>
  <si>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</si>
  <si>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</si>
  <si>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</si>
  <si>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</si>
  <si>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</si>
  <si>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</si>
  <si>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</si>
  <si>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</si>
  <si>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</si>
  <si>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</si>
  <si>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</si>
  <si>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</si>
  <si>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</si>
  <si>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</si>
  <si>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</si>
  <si>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</si>
  <si>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</si>
  <si>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</si>
  <si>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</si>
  <si>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</si>
  <si>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</si>
  <si>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</si>
  <si>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</si>
  <si>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</si>
  <si>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</si>
  <si>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</si>
  <si>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</si>
  <si>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</si>
  <si>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</si>
  <si>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</si>
  <si>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</si>
  <si>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</si>
  <si>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</si>
  <si>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</si>
  <si>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</si>
  <si>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</si>
  <si>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</si>
  <si>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</si>
  <si>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</si>
  <si>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</si>
  <si>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</si>
  <si>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</si>
  <si>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</si>
  <si>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</si>
  <si>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</si>
  <si>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</si>
  <si>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</si>
  <si>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</si>
  <si>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</si>
  <si>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</si>
  <si>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</si>
  <si>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</si>
  <si>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</si>
  <si>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</si>
  <si>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</si>
  <si>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</si>
  <si>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</si>
  <si>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</si>
  <si>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</si>
  <si>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</si>
  <si>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</si>
  <si>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</si>
  <si>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</si>
  <si>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</si>
  <si>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</si>
  <si>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</si>
  <si>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</si>
  <si>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</si>
  <si>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</si>
  <si>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</si>
  <si>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</si>
  <si>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</si>
  <si>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</si>
  <si>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</si>
  <si>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</si>
  <si>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</si>
  <si>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</si>
  <si>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</si>
  <si>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</si>
  <si>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</si>
  <si>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</si>
  <si>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</si>
  <si>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</si>
  <si>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</si>
  <si>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</si>
  <si>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</si>
  <si>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</si>
  <si>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</si>
  <si>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</si>
  <si>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</si>
  <si>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</si>
  <si>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</si>
  <si>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</si>
  <si>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</si>
  <si>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</si>
  <si>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</si>
  <si>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</si>
  <si>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</si>
  <si>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</si>
  <si>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</si>
  <si>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</si>
  <si>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</si>
  <si>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</si>
  <si>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</si>
  <si>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</si>
  <si>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</si>
  <si>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</si>
  <si>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</si>
  <si>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</si>
  <si>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</si>
  <si>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</si>
  <si>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</si>
  <si>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</si>
  <si>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</si>
  <si>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</si>
  <si>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</si>
  <si>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</si>
  <si>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</si>
  <si>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</si>
  <si>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</si>
  <si>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</si>
  <si>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</si>
  <si>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</si>
  <si>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</si>
  <si>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</si>
  <si>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</si>
  <si>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</si>
  <si>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</si>
  <si>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</si>
  <si>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</si>
  <si>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</si>
  <si>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</si>
  <si>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</si>
  <si>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</si>
  <si>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</si>
  <si>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</si>
  <si>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</si>
  <si>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</si>
  <si>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</si>
  <si>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</si>
  <si>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</si>
  <si>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</si>
  <si>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</si>
  <si>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</si>
  <si>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</si>
  <si>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</si>
  <si>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</si>
  <si>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</si>
  <si>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</si>
  <si>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</si>
  <si>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</si>
  <si>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</si>
  <si>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</si>
  <si>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</si>
  <si>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</si>
  <si>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</si>
  <si>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</si>
  <si>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</si>
  <si>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</si>
  <si>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</si>
  <si>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</si>
  <si>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</si>
  <si>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</si>
  <si>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</si>
  <si>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</si>
  <si>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</si>
  <si>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</si>
  <si>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</si>
  <si>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</si>
  <si>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</si>
  <si>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</si>
  <si>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</si>
  <si>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</si>
  <si>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</si>
  <si>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</si>
  <si>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</si>
  <si>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</si>
  <si>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</si>
  <si>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</si>
  <si>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</si>
  <si>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</si>
  <si>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</si>
  <si>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</si>
  <si>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</si>
  <si>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</si>
  <si>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</si>
  <si>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</si>
  <si>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</si>
  <si>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</si>
  <si>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</si>
  <si>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</si>
  <si>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</si>
  <si>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</si>
  <si>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</si>
  <si>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</si>
  <si>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</si>
  <si>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</si>
  <si>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</si>
  <si>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</si>
  <si>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</si>
  <si>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</si>
  <si>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</si>
  <si>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</si>
  <si>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</si>
  <si>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</si>
  <si>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</si>
  <si>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</si>
  <si>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</si>
  <si>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</si>
  <si>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</si>
  <si>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</si>
  <si>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</si>
  <si>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</si>
  <si>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</si>
  <si>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</si>
  <si>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</si>
  <si>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</si>
  <si>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</si>
  <si>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</si>
  <si>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</si>
  <si>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</si>
  <si>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</si>
  <si>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</si>
  <si>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</si>
  <si>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</si>
  <si>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</si>
  <si>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</si>
  <si>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</si>
  <si>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</si>
  <si>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</si>
  <si>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</si>
  <si>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</si>
  <si>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</si>
  <si>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</si>
  <si>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</si>
  <si>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</si>
  <si>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</si>
  <si>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</si>
  <si>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</si>
  <si>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</si>
  <si>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</si>
  <si>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</si>
  <si>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</si>
  <si>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</si>
  <si>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</si>
  <si>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</si>
  <si>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</si>
  <si>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</si>
  <si>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</si>
  <si>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</si>
  <si>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</si>
  <si>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</si>
  <si>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</si>
  <si>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</si>
  <si>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</si>
  <si>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</si>
  <si>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</si>
  <si>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</si>
  <si>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</si>
  <si>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</si>
  <si>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</si>
  <si>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</si>
  <si>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</si>
  <si>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</si>
  <si>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</si>
  <si>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</si>
  <si>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</si>
  <si>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</si>
  <si>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</si>
  <si>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</si>
  <si>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</si>
  <si>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</si>
  <si>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</si>
  <si>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</si>
  <si>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</si>
  <si>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</si>
  <si>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</si>
  <si>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</si>
  <si>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</si>
  <si>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</si>
  <si>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</si>
  <si>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</si>
  <si>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</si>
  <si>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</si>
  <si>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</si>
  <si>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</si>
  <si>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</si>
  <si>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</si>
  <si>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</si>
  <si>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</si>
  <si>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</si>
  <si>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</si>
  <si>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</si>
  <si>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</si>
  <si>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</si>
  <si>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</si>
  <si>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</si>
  <si>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</si>
  <si>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</si>
  <si>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</si>
  <si>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</si>
  <si>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</si>
  <si>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</si>
  <si>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</si>
  <si>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</si>
  <si>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</si>
  <si>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</si>
  <si>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</si>
  <si>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ИНДУСТРИАЛЕН ХОЛДИНГ БЪЛГАРИЯ АД</t>
  </si>
  <si>
    <t>Т. Василева</t>
  </si>
  <si>
    <t>Д. Желева</t>
  </si>
  <si>
    <t xml:space="preserve">                                    Съставител: Т. Василева                  </t>
  </si>
  <si>
    <t>Ръководител: Д. Желева</t>
  </si>
  <si>
    <t>Съставител:Т. Василева</t>
  </si>
  <si>
    <t xml:space="preserve"> Ръководител : Д. Желева</t>
  </si>
  <si>
    <t>Съставител: Т. Василева</t>
  </si>
  <si>
    <t>1. ЗММ България Холдинг АД</t>
  </si>
  <si>
    <t>6 КЛВК АД</t>
  </si>
  <si>
    <t>7 Хидро Пауър България АД</t>
  </si>
  <si>
    <t>1.ДУНАВ ТУРС АД</t>
  </si>
  <si>
    <t xml:space="preserve">1. Международен индустриален Холдинг Бълтария </t>
  </si>
  <si>
    <t>Съставител:  Т. Василева</t>
  </si>
  <si>
    <t>Ръководител:Д. Желева</t>
  </si>
  <si>
    <t>Дружеството притежава 10000 бр. акции в Международениндустриален холдинг България ,регистриран в ЦУГ -Швейцария</t>
  </si>
  <si>
    <t>междинен</t>
  </si>
  <si>
    <t>4. Одесос ПБМ АД</t>
  </si>
  <si>
    <t>КОНСОЛИДИРАН</t>
  </si>
  <si>
    <t>9.Машстрой АД</t>
  </si>
  <si>
    <t>2. Приват инженеринг АДГ АД</t>
  </si>
  <si>
    <t>3.КРЗ Порт Бургас АД</t>
  </si>
  <si>
    <t>4.Августа Мебел АД</t>
  </si>
  <si>
    <t>8.ЗММ Сливен АД</t>
  </si>
  <si>
    <t>10.Леярмаш АД</t>
  </si>
  <si>
    <t>11.Елпром ЗЕМ АД</t>
  </si>
  <si>
    <t>12 Булкари  АД</t>
  </si>
  <si>
    <t>13.ЗММ Нова Загора АД</t>
  </si>
  <si>
    <t>14.Булярд АД</t>
  </si>
  <si>
    <t>5.  Меритайм холдинг АД</t>
  </si>
  <si>
    <t>15. Български корабен регистър АД</t>
  </si>
  <si>
    <t>3.Иструм Травъл</t>
  </si>
  <si>
    <t>2.Трансболкан ойл паплайн България АД</t>
  </si>
  <si>
    <t>3. Метеко АД</t>
  </si>
  <si>
    <t>16 Булярд корабостроителна индустрия АД</t>
  </si>
  <si>
    <t>4.Други</t>
  </si>
  <si>
    <t xml:space="preserve">Вид на отчета: </t>
  </si>
  <si>
    <t xml:space="preserve">Е. Парични средства в края на периода  без блокирани пар.средства , </t>
  </si>
  <si>
    <t>16.ИХБ Шипинг КО</t>
  </si>
  <si>
    <t>3. Карвуна Лтд</t>
  </si>
  <si>
    <t>Инвестициите в дъщерни дружества в консолидирания отчет са елиминирани.</t>
  </si>
  <si>
    <t>IV. Дял от печалбата на асоциирани и съвместни предприятия</t>
  </si>
  <si>
    <t>Предходен период-реклафициран</t>
  </si>
  <si>
    <t>4. Скития ЛТД</t>
  </si>
  <si>
    <t>5. Одрия ЛТД</t>
  </si>
  <si>
    <t>2. Марциана  Лтд</t>
  </si>
  <si>
    <t>3. Емона Лтд</t>
  </si>
  <si>
    <t>Ж. Нетна печалба за периода за мажоритарните собственици</t>
  </si>
  <si>
    <t xml:space="preserve">5. Получени лихви по предоставени заеми, депозити и разпл. сметки </t>
  </si>
  <si>
    <t>Ж. Нетна загуба за периода за мажоритарните собственици</t>
  </si>
  <si>
    <t>Забележка: в парични потоци от финансова  дейност са включени нетните  парични средства по продажбата на права на акционерите.  Разходите  по строителството на кораби, което се извършва  в БКИ ЕАД  за дружества от групата са извадени от осн. дейност и са показани  в инвенстиционна дейност.</t>
  </si>
  <si>
    <t xml:space="preserve">                 </t>
  </si>
  <si>
    <t>неразпределена  печалба (нетно)</t>
  </si>
  <si>
    <t>Резерв 
от 
хеджиране</t>
  </si>
  <si>
    <t>4. Разходи за възнаграждения и др. плащания</t>
  </si>
  <si>
    <t>Агроменидж АД</t>
  </si>
  <si>
    <t xml:space="preserve"> към 30 септември  2011 г.</t>
  </si>
  <si>
    <t>7.Августа Лтд</t>
  </si>
  <si>
    <t>29.11. 2011г.</t>
  </si>
  <si>
    <t>Дата на съставяне: 29.11.2011г.</t>
  </si>
  <si>
    <t xml:space="preserve">Дата на съставяне: 29.11. 2011 г.                                      </t>
  </si>
  <si>
    <t xml:space="preserve">Дата  на съставяне: 29.11.2011 г.                                                                                                                          </t>
  </si>
  <si>
    <t xml:space="preserve">Дата на съставяне: 29.11.2011                   </t>
  </si>
  <si>
    <r>
      <t xml:space="preserve">Дата на съставяне: </t>
    </r>
    <r>
      <rPr>
        <sz val="10"/>
        <rFont val="Times New Roman"/>
        <family val="1"/>
      </rPr>
      <t>29.11 .2011г.</t>
    </r>
  </si>
  <si>
    <t>Дата на съставяне:29.11.2011 г.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</si>
</sst>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  <numFmt numFmtId="194" formatCode="0.0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93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3" fontId="11" fillId="0" borderId="0" xfId="66" applyNumberFormat="1" applyFont="1" applyBorder="1" applyProtection="1">
      <alignment/>
      <protection locked="0"/>
    </xf>
    <xf numFmtId="1" fontId="11" fillId="0" borderId="0" xfId="66" applyNumberFormat="1" applyFont="1" applyBorder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C100" sqref="C100:E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845</v>
      </c>
      <c r="F3" s="217" t="s">
        <v>2</v>
      </c>
      <c r="G3" s="172"/>
      <c r="H3" s="461">
        <v>121631219</v>
      </c>
    </row>
    <row r="4" spans="1:8" ht="15">
      <c r="A4" s="576" t="s">
        <v>881</v>
      </c>
      <c r="B4" s="582"/>
      <c r="C4" s="582"/>
      <c r="D4" s="582"/>
      <c r="E4" s="504" t="s">
        <v>863</v>
      </c>
      <c r="F4" s="578" t="s">
        <v>3</v>
      </c>
      <c r="G4" s="579"/>
      <c r="H4" s="461">
        <v>62</v>
      </c>
    </row>
    <row r="5" spans="1:8" ht="15">
      <c r="A5" s="576" t="s">
        <v>4</v>
      </c>
      <c r="B5" s="577"/>
      <c r="C5" s="577"/>
      <c r="D5" s="577"/>
      <c r="E5" s="505" t="s">
        <v>901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78084</v>
      </c>
      <c r="D11" s="151">
        <v>78893</v>
      </c>
      <c r="E11" s="237" t="s">
        <v>21</v>
      </c>
      <c r="F11" s="242" t="s">
        <v>22</v>
      </c>
      <c r="G11" s="152">
        <v>67978</v>
      </c>
      <c r="H11" s="152">
        <v>58282</v>
      </c>
    </row>
    <row r="12" spans="1:8" ht="15">
      <c r="A12" s="235" t="s">
        <v>23</v>
      </c>
      <c r="B12" s="241" t="s">
        <v>24</v>
      </c>
      <c r="C12" s="151">
        <v>27005</v>
      </c>
      <c r="D12" s="151">
        <v>27907</v>
      </c>
      <c r="E12" s="237" t="s">
        <v>25</v>
      </c>
      <c r="F12" s="242" t="s">
        <v>26</v>
      </c>
      <c r="G12" s="153">
        <v>67978</v>
      </c>
      <c r="H12" s="153">
        <v>58282</v>
      </c>
    </row>
    <row r="13" spans="1:8" ht="15">
      <c r="A13" s="235" t="s">
        <v>27</v>
      </c>
      <c r="B13" s="241" t="s">
        <v>28</v>
      </c>
      <c r="C13" s="151">
        <v>12986</v>
      </c>
      <c r="D13" s="151">
        <v>14341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19720</v>
      </c>
      <c r="D14" s="151">
        <v>18667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116890</v>
      </c>
      <c r="D15" s="151">
        <v>120295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599</v>
      </c>
      <c r="D16" s="151">
        <v>605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60139</v>
      </c>
      <c r="D17" s="151">
        <v>11299</v>
      </c>
      <c r="E17" s="243" t="s">
        <v>45</v>
      </c>
      <c r="F17" s="245" t="s">
        <v>46</v>
      </c>
      <c r="G17" s="154">
        <f>G11+G14+G15+G16</f>
        <v>67978</v>
      </c>
      <c r="H17" s="154">
        <f>H11+H14+H15+H16</f>
        <v>58282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786</v>
      </c>
      <c r="D18" s="151">
        <v>1113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316209</v>
      </c>
      <c r="D19" s="155">
        <f>SUM(D11:D18)</f>
        <v>273120</v>
      </c>
      <c r="E19" s="237" t="s">
        <v>52</v>
      </c>
      <c r="F19" s="242" t="s">
        <v>53</v>
      </c>
      <c r="G19" s="152">
        <v>30604</v>
      </c>
      <c r="H19" s="152">
        <v>30313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30</v>
      </c>
      <c r="D20" s="151">
        <v>30</v>
      </c>
      <c r="E20" s="237" t="s">
        <v>56</v>
      </c>
      <c r="F20" s="242" t="s">
        <v>57</v>
      </c>
      <c r="G20" s="158">
        <v>56415</v>
      </c>
      <c r="H20" s="158">
        <v>56465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6211</v>
      </c>
      <c r="H21" s="156">
        <f>SUM(H22:H24)</f>
        <v>10929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5741</v>
      </c>
      <c r="H22" s="152">
        <v>5530</v>
      </c>
    </row>
    <row r="23" spans="1:13" ht="15">
      <c r="A23" s="235" t="s">
        <v>65</v>
      </c>
      <c r="B23" s="241" t="s">
        <v>66</v>
      </c>
      <c r="C23" s="151">
        <v>1065</v>
      </c>
      <c r="D23" s="151">
        <v>1130</v>
      </c>
      <c r="E23" s="253" t="s">
        <v>67</v>
      </c>
      <c r="F23" s="242" t="s">
        <v>68</v>
      </c>
      <c r="G23" s="152"/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230</v>
      </c>
      <c r="D24" s="151">
        <v>225</v>
      </c>
      <c r="E24" s="237" t="s">
        <v>71</v>
      </c>
      <c r="F24" s="242" t="s">
        <v>72</v>
      </c>
      <c r="G24" s="152">
        <v>470</v>
      </c>
      <c r="H24" s="152">
        <v>5399</v>
      </c>
    </row>
    <row r="25" spans="1:18" ht="15">
      <c r="A25" s="235" t="s">
        <v>73</v>
      </c>
      <c r="B25" s="241" t="s">
        <v>74</v>
      </c>
      <c r="C25" s="151"/>
      <c r="D25" s="151">
        <v>0</v>
      </c>
      <c r="E25" s="253" t="s">
        <v>75</v>
      </c>
      <c r="F25" s="245" t="s">
        <v>76</v>
      </c>
      <c r="G25" s="154">
        <f>G19+G20+G21</f>
        <v>93230</v>
      </c>
      <c r="H25" s="154">
        <f>H19+H20+H21</f>
        <v>97707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3456</v>
      </c>
      <c r="D26" s="151">
        <v>3706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4751</v>
      </c>
      <c r="D27" s="155">
        <f>SUM(D23:D26)</f>
        <v>5061</v>
      </c>
      <c r="E27" s="253" t="s">
        <v>82</v>
      </c>
      <c r="F27" s="242" t="s">
        <v>83</v>
      </c>
      <c r="G27" s="154">
        <f>SUM(G28:G30)</f>
        <v>72819</v>
      </c>
      <c r="H27" s="154">
        <f>SUM(H28:H30)</f>
        <v>81355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72819</v>
      </c>
      <c r="H28" s="152">
        <v>81355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6212</v>
      </c>
      <c r="D30" s="151">
        <v>6212</v>
      </c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2943</v>
      </c>
      <c r="H31" s="152">
        <v>0</v>
      </c>
      <c r="M31" s="157"/>
    </row>
    <row r="32" spans="1:15" ht="15">
      <c r="A32" s="235" t="s">
        <v>97</v>
      </c>
      <c r="B32" s="250" t="s">
        <v>98</v>
      </c>
      <c r="C32" s="155">
        <f>C30+C31</f>
        <v>6212</v>
      </c>
      <c r="D32" s="155">
        <f>D30+D31</f>
        <v>6212</v>
      </c>
      <c r="E32" s="243" t="s">
        <v>99</v>
      </c>
      <c r="F32" s="242" t="s">
        <v>100</v>
      </c>
      <c r="G32" s="316">
        <v>0</v>
      </c>
      <c r="H32" s="316">
        <v>-13176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75762</v>
      </c>
      <c r="H33" s="154">
        <f>H27+H31+H32</f>
        <v>68179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835</v>
      </c>
      <c r="B34" s="244" t="s">
        <v>104</v>
      </c>
      <c r="C34" s="155">
        <f>SUM(C35:C38)</f>
        <v>19120</v>
      </c>
      <c r="D34" s="155">
        <f>SUM(D35:D38)</f>
        <v>15140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236970</v>
      </c>
      <c r="H36" s="154">
        <f>H25+H17+H33</f>
        <v>224168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19115</v>
      </c>
      <c r="D37" s="151">
        <v>15132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5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22326</v>
      </c>
      <c r="H39" s="158">
        <v>26529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/>
      <c r="E43" s="243" t="s">
        <v>129</v>
      </c>
      <c r="F43" s="242" t="s">
        <v>130</v>
      </c>
      <c r="G43" s="152"/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/>
      <c r="E44" s="268" t="s">
        <v>133</v>
      </c>
      <c r="F44" s="242" t="s">
        <v>134</v>
      </c>
      <c r="G44" s="152">
        <v>56206</v>
      </c>
      <c r="H44" s="152">
        <v>41915</v>
      </c>
    </row>
    <row r="45" spans="1:15" ht="15">
      <c r="A45" s="235" t="s">
        <v>135</v>
      </c>
      <c r="B45" s="249" t="s">
        <v>136</v>
      </c>
      <c r="C45" s="155">
        <f>C34+C39+C44</f>
        <v>19120</v>
      </c>
      <c r="D45" s="155">
        <f>D34+D39+D44</f>
        <v>15140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1955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/>
      <c r="E48" s="237" t="s">
        <v>148</v>
      </c>
      <c r="F48" s="242" t="s">
        <v>149</v>
      </c>
      <c r="G48" s="152">
        <v>0</v>
      </c>
      <c r="H48" s="152">
        <v>1075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56206</v>
      </c>
      <c r="H49" s="154">
        <f>SUM(H43:H48)</f>
        <v>42990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7471</v>
      </c>
      <c r="D50" s="151">
        <v>7172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7471</v>
      </c>
      <c r="D51" s="155">
        <f>SUM(D47:D50)</f>
        <v>9127</v>
      </c>
      <c r="E51" s="251" t="s">
        <v>156</v>
      </c>
      <c r="F51" s="245" t="s">
        <v>157</v>
      </c>
      <c r="G51" s="152">
        <v>0</v>
      </c>
      <c r="H51" s="152">
        <v>239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98</v>
      </c>
      <c r="H52" s="152">
        <v>65</v>
      </c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8255</v>
      </c>
      <c r="H53" s="152">
        <v>8418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489</v>
      </c>
      <c r="H54" s="152">
        <v>516</v>
      </c>
    </row>
    <row r="55" spans="1:18" ht="25.5">
      <c r="A55" s="269" t="s">
        <v>169</v>
      </c>
      <c r="B55" s="270" t="s">
        <v>170</v>
      </c>
      <c r="C55" s="155">
        <f>C19+C20+C21+C27+C32+C45+C51+C53+C54</f>
        <v>353793</v>
      </c>
      <c r="D55" s="155">
        <f>D19+D20+D21+D27+D32+D45+D51+D53+D54</f>
        <v>308690</v>
      </c>
      <c r="E55" s="237" t="s">
        <v>171</v>
      </c>
      <c r="F55" s="261" t="s">
        <v>172</v>
      </c>
      <c r="G55" s="154">
        <f>G49+G51+G52+G53+G54</f>
        <v>65048</v>
      </c>
      <c r="H55" s="154">
        <f>H49+H51+H52+H53+H54</f>
        <v>52228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38797</v>
      </c>
      <c r="D58" s="151">
        <v>67816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1948</v>
      </c>
      <c r="D59" s="151">
        <v>1907</v>
      </c>
      <c r="E59" s="251" t="s">
        <v>180</v>
      </c>
      <c r="F59" s="242" t="s">
        <v>181</v>
      </c>
      <c r="G59" s="152">
        <v>90989</v>
      </c>
      <c r="H59" s="152">
        <v>53386</v>
      </c>
      <c r="M59" s="157"/>
    </row>
    <row r="60" spans="1:8" ht="15">
      <c r="A60" s="235" t="s">
        <v>182</v>
      </c>
      <c r="B60" s="241" t="s">
        <v>183</v>
      </c>
      <c r="C60" s="151">
        <v>5</v>
      </c>
      <c r="D60" s="151">
        <v>5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46717</v>
      </c>
      <c r="D61" s="151">
        <v>30978</v>
      </c>
      <c r="E61" s="243" t="s">
        <v>188</v>
      </c>
      <c r="F61" s="272" t="s">
        <v>189</v>
      </c>
      <c r="G61" s="154">
        <f>SUM(G62:G68)</f>
        <v>25389</v>
      </c>
      <c r="H61" s="154">
        <f>SUM(H62:H68)</f>
        <v>52680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0</v>
      </c>
      <c r="H62" s="152">
        <v>2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87467</v>
      </c>
      <c r="D64" s="155">
        <f>SUM(D58:D63)</f>
        <v>100706</v>
      </c>
      <c r="E64" s="237" t="s">
        <v>199</v>
      </c>
      <c r="F64" s="242" t="s">
        <v>200</v>
      </c>
      <c r="G64" s="152">
        <v>20349</v>
      </c>
      <c r="H64" s="152">
        <v>25387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2829</v>
      </c>
      <c r="H65" s="152">
        <v>25337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1479</v>
      </c>
      <c r="H66" s="152">
        <v>1447</v>
      </c>
    </row>
    <row r="67" spans="1:8" ht="15">
      <c r="A67" s="235" t="s">
        <v>206</v>
      </c>
      <c r="B67" s="241" t="s">
        <v>207</v>
      </c>
      <c r="C67" s="151">
        <v>0</v>
      </c>
      <c r="D67" s="151">
        <v>7</v>
      </c>
      <c r="E67" s="237" t="s">
        <v>208</v>
      </c>
      <c r="F67" s="242" t="s">
        <v>209</v>
      </c>
      <c r="G67" s="152">
        <v>341</v>
      </c>
      <c r="H67" s="152">
        <v>277</v>
      </c>
    </row>
    <row r="68" spans="1:8" ht="15">
      <c r="A68" s="235" t="s">
        <v>210</v>
      </c>
      <c r="B68" s="241" t="s">
        <v>211</v>
      </c>
      <c r="C68" s="151">
        <v>5827</v>
      </c>
      <c r="D68" s="151">
        <v>4856</v>
      </c>
      <c r="E68" s="237" t="s">
        <v>212</v>
      </c>
      <c r="F68" s="242" t="s">
        <v>213</v>
      </c>
      <c r="G68" s="152">
        <v>391</v>
      </c>
      <c r="H68" s="152">
        <v>230</v>
      </c>
    </row>
    <row r="69" spans="1:8" ht="15">
      <c r="A69" s="235" t="s">
        <v>214</v>
      </c>
      <c r="B69" s="241" t="s">
        <v>215</v>
      </c>
      <c r="C69" s="151">
        <v>484</v>
      </c>
      <c r="D69" s="151">
        <v>468</v>
      </c>
      <c r="E69" s="251" t="s">
        <v>77</v>
      </c>
      <c r="F69" s="242" t="s">
        <v>216</v>
      </c>
      <c r="G69" s="152">
        <v>19651</v>
      </c>
      <c r="H69" s="152">
        <v>19357</v>
      </c>
    </row>
    <row r="70" spans="1:8" ht="15">
      <c r="A70" s="235" t="s">
        <v>217</v>
      </c>
      <c r="B70" s="241" t="s">
        <v>218</v>
      </c>
      <c r="C70" s="151">
        <v>0</v>
      </c>
      <c r="D70" s="151"/>
      <c r="E70" s="237" t="s">
        <v>219</v>
      </c>
      <c r="F70" s="242" t="s">
        <v>220</v>
      </c>
      <c r="G70" s="152">
        <v>594</v>
      </c>
      <c r="H70" s="152">
        <v>316</v>
      </c>
    </row>
    <row r="71" spans="1:18" ht="15">
      <c r="A71" s="235" t="s">
        <v>221</v>
      </c>
      <c r="B71" s="241" t="s">
        <v>222</v>
      </c>
      <c r="C71" s="151">
        <v>16</v>
      </c>
      <c r="D71" s="151">
        <v>19</v>
      </c>
      <c r="E71" s="253" t="s">
        <v>45</v>
      </c>
      <c r="F71" s="273" t="s">
        <v>223</v>
      </c>
      <c r="G71" s="161">
        <f>G59+G60+G61+G69+G70</f>
        <v>136623</v>
      </c>
      <c r="H71" s="161">
        <f>H59+H60+H61+H69+H70</f>
        <v>125739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1958</v>
      </c>
      <c r="D72" s="151">
        <v>1418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341</v>
      </c>
      <c r="D74" s="151">
        <v>285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8626</v>
      </c>
      <c r="D75" s="155">
        <f>SUM(D67:D74)</f>
        <v>7053</v>
      </c>
      <c r="E75" s="251" t="s">
        <v>159</v>
      </c>
      <c r="F75" s="245" t="s">
        <v>233</v>
      </c>
      <c r="G75" s="152">
        <v>608</v>
      </c>
      <c r="H75" s="152">
        <v>163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137231</v>
      </c>
      <c r="H79" s="162">
        <f>H71+H74+H75+H76</f>
        <v>125902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68</v>
      </c>
      <c r="D87" s="151">
        <v>54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8786</v>
      </c>
      <c r="D88" s="151">
        <v>8852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8854</v>
      </c>
      <c r="D91" s="155">
        <f>SUM(D87:D90)</f>
        <v>8906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2835</v>
      </c>
      <c r="D92" s="151">
        <v>3472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107782</v>
      </c>
      <c r="D93" s="155">
        <f>D64+D75+D84+D91+D92</f>
        <v>120137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461575</v>
      </c>
      <c r="D94" s="164">
        <f>D93+D55</f>
        <v>428827</v>
      </c>
      <c r="E94" s="449" t="s">
        <v>269</v>
      </c>
      <c r="F94" s="289" t="s">
        <v>270</v>
      </c>
      <c r="G94" s="165">
        <f>G36+G39+G55+G79</f>
        <v>461575</v>
      </c>
      <c r="H94" s="165">
        <f>H36+H39+H55+H79</f>
        <v>428827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836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904</v>
      </c>
      <c r="B98" s="432"/>
      <c r="C98" s="580" t="s">
        <v>850</v>
      </c>
      <c r="D98" s="580"/>
      <c r="E98" s="580"/>
      <c r="F98" s="580" t="s">
        <v>859</v>
      </c>
      <c r="G98" s="581"/>
      <c r="H98" s="581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/>
      <c r="D100" s="581"/>
      <c r="E100" s="581"/>
    </row>
    <row r="102" ht="12.75">
      <c r="E102" s="176"/>
    </row>
    <row r="104" spans="1:13" ht="12.75">
      <c r="A104" s="169" t="s">
        <v>158</v>
      </c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J36" sqref="J3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ИНДУСТРИАЛЕН ХОЛДИНГ БЪЛГАРИЯ АД</v>
      </c>
      <c r="C2" s="585"/>
      <c r="D2" s="585"/>
      <c r="E2" s="585"/>
      <c r="F2" s="587" t="s">
        <v>2</v>
      </c>
      <c r="G2" s="587"/>
      <c r="H2" s="526">
        <f>'справка №1-БАЛАНС'!H3</f>
        <v>121631219</v>
      </c>
    </row>
    <row r="3" spans="1:8" ht="15">
      <c r="A3" s="467" t="s">
        <v>273</v>
      </c>
      <c r="B3" s="585" t="str">
        <f>'справка №1-БАЛАНС'!E4</f>
        <v>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62</v>
      </c>
    </row>
    <row r="4" spans="1:8" ht="17.25" customHeight="1">
      <c r="A4" s="467" t="s">
        <v>4</v>
      </c>
      <c r="B4" s="586" t="str">
        <f>'справка №1-БАЛАНС'!E5</f>
        <v> към 30 септември  2011 г.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53820</v>
      </c>
      <c r="D9" s="46">
        <v>61796</v>
      </c>
      <c r="E9" s="298" t="s">
        <v>283</v>
      </c>
      <c r="F9" s="549" t="s">
        <v>284</v>
      </c>
      <c r="G9" s="550">
        <v>63467</v>
      </c>
      <c r="H9" s="550">
        <v>55275</v>
      </c>
    </row>
    <row r="10" spans="1:8" ht="12">
      <c r="A10" s="298" t="s">
        <v>285</v>
      </c>
      <c r="B10" s="299" t="s">
        <v>286</v>
      </c>
      <c r="C10" s="46">
        <v>19434</v>
      </c>
      <c r="D10" s="46">
        <v>20278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7015</v>
      </c>
      <c r="D11" s="46">
        <v>6044</v>
      </c>
      <c r="E11" s="300" t="s">
        <v>291</v>
      </c>
      <c r="F11" s="549" t="s">
        <v>292</v>
      </c>
      <c r="G11" s="550">
        <v>24278</v>
      </c>
      <c r="H11" s="550">
        <v>15392</v>
      </c>
    </row>
    <row r="12" spans="1:8" ht="12">
      <c r="A12" s="298" t="s">
        <v>899</v>
      </c>
      <c r="B12" s="299" t="s">
        <v>293</v>
      </c>
      <c r="C12" s="46">
        <v>14649</v>
      </c>
      <c r="D12" s="46">
        <v>14041</v>
      </c>
      <c r="E12" s="300" t="s">
        <v>77</v>
      </c>
      <c r="F12" s="549" t="s">
        <v>294</v>
      </c>
      <c r="G12" s="550">
        <v>4056</v>
      </c>
      <c r="H12" s="550">
        <v>5188</v>
      </c>
    </row>
    <row r="13" spans="1:18" ht="12">
      <c r="A13" s="298" t="s">
        <v>295</v>
      </c>
      <c r="B13" s="299" t="s">
        <v>296</v>
      </c>
      <c r="C13" s="46">
        <v>2596</v>
      </c>
      <c r="D13" s="46">
        <v>2375</v>
      </c>
      <c r="E13" s="301" t="s">
        <v>50</v>
      </c>
      <c r="F13" s="551" t="s">
        <v>297</v>
      </c>
      <c r="G13" s="553">
        <f>SUM(G9:G12)</f>
        <v>91801</v>
      </c>
      <c r="H13" s="548">
        <f>SUM(H9:H12)</f>
        <v>75855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298</v>
      </c>
      <c r="B14" s="299" t="s">
        <v>299</v>
      </c>
      <c r="C14" s="46">
        <v>539</v>
      </c>
      <c r="D14" s="46">
        <v>1335</v>
      </c>
      <c r="E14" s="300"/>
      <c r="F14" s="552"/>
      <c r="G14" s="553"/>
      <c r="H14" s="553"/>
    </row>
    <row r="15" spans="1:8" ht="24">
      <c r="A15" s="298" t="s">
        <v>300</v>
      </c>
      <c r="B15" s="299" t="s">
        <v>301</v>
      </c>
      <c r="C15" s="47">
        <v>-14481</v>
      </c>
      <c r="D15" s="47">
        <v>-25769</v>
      </c>
      <c r="E15" s="296" t="s">
        <v>302</v>
      </c>
      <c r="F15" s="554" t="s">
        <v>303</v>
      </c>
      <c r="G15" s="550">
        <v>23</v>
      </c>
      <c r="H15" s="550">
        <v>29</v>
      </c>
    </row>
    <row r="16" spans="1:8" ht="12">
      <c r="A16" s="298" t="s">
        <v>304</v>
      </c>
      <c r="B16" s="299" t="s">
        <v>305</v>
      </c>
      <c r="C16" s="47">
        <v>7788</v>
      </c>
      <c r="D16" s="47">
        <v>3594</v>
      </c>
      <c r="E16" s="298" t="s">
        <v>306</v>
      </c>
      <c r="F16" s="552" t="s">
        <v>307</v>
      </c>
      <c r="G16" s="555"/>
      <c r="H16" s="555"/>
    </row>
    <row r="17" spans="1:8" ht="12">
      <c r="A17" s="302" t="s">
        <v>308</v>
      </c>
      <c r="B17" s="299" t="s">
        <v>309</v>
      </c>
      <c r="C17" s="48"/>
      <c r="D17" s="48"/>
      <c r="E17" s="296"/>
      <c r="F17" s="304"/>
      <c r="G17" s="553"/>
      <c r="H17" s="553"/>
    </row>
    <row r="18" spans="1:8" ht="12">
      <c r="A18" s="302" t="s">
        <v>310</v>
      </c>
      <c r="B18" s="299" t="s">
        <v>311</v>
      </c>
      <c r="C18" s="48"/>
      <c r="D18" s="48"/>
      <c r="E18" s="296" t="s">
        <v>312</v>
      </c>
      <c r="F18" s="304"/>
      <c r="G18" s="553"/>
      <c r="H18" s="553"/>
    </row>
    <row r="19" spans="1:15" ht="12">
      <c r="A19" s="301" t="s">
        <v>50</v>
      </c>
      <c r="B19" s="303" t="s">
        <v>313</v>
      </c>
      <c r="C19" s="49">
        <f>SUM(C9:C15)+C16</f>
        <v>91360</v>
      </c>
      <c r="D19" s="49">
        <f>SUM(D9:D15)+D16</f>
        <v>83694</v>
      </c>
      <c r="E19" s="304" t="s">
        <v>314</v>
      </c>
      <c r="F19" s="552" t="s">
        <v>315</v>
      </c>
      <c r="G19" s="550">
        <v>341</v>
      </c>
      <c r="H19" s="550">
        <v>94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316</v>
      </c>
      <c r="F20" s="552" t="s">
        <v>317</v>
      </c>
      <c r="G20" s="550">
        <v>14</v>
      </c>
      <c r="H20" s="550"/>
    </row>
    <row r="21" spans="1:8" ht="24">
      <c r="A21" s="296" t="s">
        <v>318</v>
      </c>
      <c r="B21" s="305"/>
      <c r="C21" s="315"/>
      <c r="D21" s="315"/>
      <c r="E21" s="298" t="s">
        <v>319</v>
      </c>
      <c r="F21" s="552" t="s">
        <v>320</v>
      </c>
      <c r="G21" s="550">
        <v>188</v>
      </c>
      <c r="H21" s="550">
        <v>10722</v>
      </c>
    </row>
    <row r="22" spans="1:8" ht="24">
      <c r="A22" s="304" t="s">
        <v>321</v>
      </c>
      <c r="B22" s="305" t="s">
        <v>322</v>
      </c>
      <c r="C22" s="46">
        <v>2983</v>
      </c>
      <c r="D22" s="46">
        <v>2091</v>
      </c>
      <c r="E22" s="304" t="s">
        <v>323</v>
      </c>
      <c r="F22" s="552" t="s">
        <v>324</v>
      </c>
      <c r="G22" s="550">
        <v>10160</v>
      </c>
      <c r="H22" s="550">
        <v>7175</v>
      </c>
    </row>
    <row r="23" spans="1:8" ht="24">
      <c r="A23" s="298" t="s">
        <v>325</v>
      </c>
      <c r="B23" s="305" t="s">
        <v>326</v>
      </c>
      <c r="C23" s="46">
        <v>237</v>
      </c>
      <c r="D23" s="46"/>
      <c r="E23" s="298" t="s">
        <v>327</v>
      </c>
      <c r="F23" s="552" t="s">
        <v>328</v>
      </c>
      <c r="G23" s="550"/>
      <c r="H23" s="550">
        <v>10</v>
      </c>
    </row>
    <row r="24" spans="1:18" ht="12">
      <c r="A24" s="298" t="s">
        <v>329</v>
      </c>
      <c r="B24" s="305" t="s">
        <v>330</v>
      </c>
      <c r="C24" s="46">
        <v>11006</v>
      </c>
      <c r="D24" s="46">
        <v>8981</v>
      </c>
      <c r="E24" s="301" t="s">
        <v>102</v>
      </c>
      <c r="F24" s="554" t="s">
        <v>331</v>
      </c>
      <c r="G24" s="548">
        <f>SUM(G19:G23)</f>
        <v>10703</v>
      </c>
      <c r="H24" s="548">
        <f>SUM(H19:H23)</f>
        <v>18001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332</v>
      </c>
      <c r="C25" s="46">
        <v>434</v>
      </c>
      <c r="D25" s="46">
        <v>291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333</v>
      </c>
      <c r="C26" s="49">
        <f>SUM(C22:C25)</f>
        <v>14660</v>
      </c>
      <c r="D26" s="49">
        <f>SUM(D22:D25)</f>
        <v>11363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334</v>
      </c>
      <c r="B28" s="293" t="s">
        <v>335</v>
      </c>
      <c r="C28" s="50">
        <f>C26+C19</f>
        <v>106020</v>
      </c>
      <c r="D28" s="50">
        <f>D26+D19</f>
        <v>95057</v>
      </c>
      <c r="E28" s="127" t="s">
        <v>336</v>
      </c>
      <c r="F28" s="554" t="s">
        <v>337</v>
      </c>
      <c r="G28" s="548">
        <f>G13+G15+G24</f>
        <v>102527</v>
      </c>
      <c r="H28" s="548">
        <f>H13+H15+H24</f>
        <v>93885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338</v>
      </c>
      <c r="B30" s="293" t="s">
        <v>339</v>
      </c>
      <c r="C30" s="50">
        <f>IF((G28-C28)&gt;0,G28-C28,0)</f>
        <v>0</v>
      </c>
      <c r="D30" s="50">
        <f>IF((H28-D28)&gt;0,H28-D28,0)</f>
        <v>0</v>
      </c>
      <c r="E30" s="127" t="s">
        <v>340</v>
      </c>
      <c r="F30" s="554" t="s">
        <v>341</v>
      </c>
      <c r="G30" s="53">
        <f>IF((C28-G28)&gt;0,C28-G28,0)</f>
        <v>3493</v>
      </c>
      <c r="H30" s="53">
        <f>IF((D28-H28)&gt;0,D28-H28,0)</f>
        <v>1172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837</v>
      </c>
      <c r="B31" s="306" t="s">
        <v>342</v>
      </c>
      <c r="C31" s="46">
        <v>0</v>
      </c>
      <c r="D31" s="46">
        <v>0</v>
      </c>
      <c r="E31" s="296" t="s">
        <v>886</v>
      </c>
      <c r="F31" s="552" t="s">
        <v>343</v>
      </c>
      <c r="G31" s="550">
        <v>3207</v>
      </c>
      <c r="H31" s="550">
        <v>1767</v>
      </c>
    </row>
    <row r="32" spans="1:8" ht="12">
      <c r="A32" s="296" t="s">
        <v>344</v>
      </c>
      <c r="B32" s="307" t="s">
        <v>345</v>
      </c>
      <c r="C32" s="46"/>
      <c r="D32" s="46"/>
      <c r="E32" s="296" t="s">
        <v>346</v>
      </c>
      <c r="F32" s="552" t="s">
        <v>347</v>
      </c>
      <c r="G32" s="550"/>
      <c r="H32" s="550">
        <v>0</v>
      </c>
    </row>
    <row r="33" spans="1:18" ht="12">
      <c r="A33" s="128" t="s">
        <v>348</v>
      </c>
      <c r="B33" s="306" t="s">
        <v>349</v>
      </c>
      <c r="C33" s="49">
        <f>C28+C31+C32</f>
        <v>106020</v>
      </c>
      <c r="D33" s="49">
        <f>D28+D31+D32</f>
        <v>95057</v>
      </c>
      <c r="E33" s="127" t="s">
        <v>350</v>
      </c>
      <c r="F33" s="554" t="s">
        <v>351</v>
      </c>
      <c r="G33" s="53">
        <f>G32+G31+G28</f>
        <v>105734</v>
      </c>
      <c r="H33" s="53">
        <f>H32+H31+H28</f>
        <v>95652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352</v>
      </c>
      <c r="B34" s="293" t="s">
        <v>353</v>
      </c>
      <c r="C34" s="50">
        <f>IF((G33-C33)&gt;0,G33-C33,0)</f>
        <v>0</v>
      </c>
      <c r="D34" s="50">
        <f>IF((H33-D33)&gt;0,H33-D33,0)</f>
        <v>595</v>
      </c>
      <c r="E34" s="128" t="s">
        <v>354</v>
      </c>
      <c r="F34" s="554" t="s">
        <v>355</v>
      </c>
      <c r="G34" s="548">
        <f>IF((C33-G33)&gt;0,C33-G33,0)</f>
        <v>286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356</v>
      </c>
      <c r="B35" s="306" t="s">
        <v>357</v>
      </c>
      <c r="C35" s="49">
        <f>C36+C37+C38</f>
        <v>467</v>
      </c>
      <c r="D35" s="49">
        <f>D36+D37+D38</f>
        <v>313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358</v>
      </c>
      <c r="B36" s="305" t="s">
        <v>359</v>
      </c>
      <c r="C36" s="46">
        <v>583</v>
      </c>
      <c r="D36" s="46">
        <v>419</v>
      </c>
      <c r="E36" s="308"/>
      <c r="F36" s="304"/>
      <c r="G36" s="553"/>
      <c r="H36" s="553"/>
    </row>
    <row r="37" spans="1:8" ht="24">
      <c r="A37" s="309" t="s">
        <v>360</v>
      </c>
      <c r="B37" s="310" t="s">
        <v>361</v>
      </c>
      <c r="C37" s="430">
        <v>-116</v>
      </c>
      <c r="D37" s="430">
        <v>-106</v>
      </c>
      <c r="E37" s="308"/>
      <c r="F37" s="557"/>
      <c r="G37" s="553"/>
      <c r="H37" s="553"/>
    </row>
    <row r="38" spans="1:8" ht="12">
      <c r="A38" s="311" t="s">
        <v>362</v>
      </c>
      <c r="B38" s="310" t="s">
        <v>363</v>
      </c>
      <c r="C38" s="126"/>
      <c r="D38" s="126"/>
      <c r="E38" s="308"/>
      <c r="F38" s="557"/>
      <c r="G38" s="553"/>
      <c r="H38" s="553"/>
    </row>
    <row r="39" spans="1:18" ht="12">
      <c r="A39" s="312" t="s">
        <v>364</v>
      </c>
      <c r="B39" s="129" t="s">
        <v>365</v>
      </c>
      <c r="C39" s="460">
        <f>+IF((G33-C33-C35)&gt;0,G33-C33-C35,0)</f>
        <v>0</v>
      </c>
      <c r="D39" s="460">
        <f>+IF((H33-D33-D35)&gt;0,H33-D33-D35,0)</f>
        <v>282</v>
      </c>
      <c r="E39" s="313" t="s">
        <v>366</v>
      </c>
      <c r="F39" s="558" t="s">
        <v>367</v>
      </c>
      <c r="G39" s="559">
        <f>IF(G34&gt;0,IF(C35+G34&lt;0,0,C35+G34),IF(C34-C35&lt;0,C35-C34,0))</f>
        <v>753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368</v>
      </c>
      <c r="B40" s="295" t="s">
        <v>369</v>
      </c>
      <c r="C40" s="51"/>
      <c r="D40" s="51">
        <v>0</v>
      </c>
      <c r="E40" s="127" t="s">
        <v>368</v>
      </c>
      <c r="F40" s="558" t="s">
        <v>370</v>
      </c>
      <c r="G40" s="550">
        <v>3696</v>
      </c>
      <c r="H40" s="550">
        <v>1681</v>
      </c>
    </row>
    <row r="41" spans="1:18" ht="24">
      <c r="A41" s="127" t="s">
        <v>892</v>
      </c>
      <c r="B41" s="292" t="s">
        <v>371</v>
      </c>
      <c r="C41" s="52">
        <v>2943</v>
      </c>
      <c r="D41" s="52">
        <v>1963</v>
      </c>
      <c r="E41" s="127" t="s">
        <v>894</v>
      </c>
      <c r="F41" s="558" t="s">
        <v>372</v>
      </c>
      <c r="G41" s="52">
        <v>0</v>
      </c>
      <c r="H41" s="52"/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373</v>
      </c>
      <c r="B42" s="292" t="s">
        <v>374</v>
      </c>
      <c r="C42" s="53">
        <f>C33+C35+C39</f>
        <v>106487</v>
      </c>
      <c r="D42" s="53">
        <f>D33+D35+D39</f>
        <v>95652</v>
      </c>
      <c r="E42" s="128" t="s">
        <v>375</v>
      </c>
      <c r="F42" s="129" t="s">
        <v>376</v>
      </c>
      <c r="G42" s="53">
        <f>G39+G33</f>
        <v>106487</v>
      </c>
      <c r="H42" s="53">
        <f>H39+H33</f>
        <v>95652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843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903</v>
      </c>
      <c r="C48" s="427" t="s">
        <v>377</v>
      </c>
      <c r="D48" s="583" t="s">
        <v>846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770</v>
      </c>
      <c r="D50" s="584" t="s">
        <v>847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40:H40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  <oddFooter>&amp;L&amp;Z&amp;F&amp;F&amp;F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H30" sqref="H3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378</v>
      </c>
      <c r="B2" s="320"/>
      <c r="C2" s="321"/>
      <c r="D2" s="321" t="s">
        <v>861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379</v>
      </c>
      <c r="B4" s="470" t="str">
        <f>'справка №1-БАЛАНС'!E3</f>
        <v>ИНДУСТРИАЛЕН ХОЛДИНГ БЪЛГАРИЯ АД</v>
      </c>
      <c r="C4" s="541" t="s">
        <v>2</v>
      </c>
      <c r="D4" s="541">
        <f>'справка №1-БАЛАНС'!H3</f>
        <v>121631219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2" t="s">
        <v>3</v>
      </c>
      <c r="D5" s="541">
        <f>'справка №1-БАЛАНС'!H4</f>
        <v>62</v>
      </c>
    </row>
    <row r="6" spans="1:6" ht="12" customHeight="1">
      <c r="A6" s="471" t="s">
        <v>4</v>
      </c>
      <c r="B6" s="506" t="str">
        <f>'справка №1-БАЛАНС'!E5</f>
        <v> към 30 септември  2011 г.</v>
      </c>
      <c r="C6" s="472"/>
      <c r="D6" s="473" t="s">
        <v>274</v>
      </c>
      <c r="F6" s="325"/>
    </row>
    <row r="7" spans="1:6" ht="33.75" customHeight="1">
      <c r="A7" s="326" t="s">
        <v>380</v>
      </c>
      <c r="B7" s="326" t="s">
        <v>7</v>
      </c>
      <c r="C7" s="327" t="s">
        <v>8</v>
      </c>
      <c r="D7" s="327" t="s">
        <v>887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381</v>
      </c>
      <c r="B9" s="331"/>
      <c r="C9" s="55"/>
      <c r="D9" s="55"/>
      <c r="E9" s="130"/>
      <c r="F9" s="130"/>
    </row>
    <row r="10" spans="1:6" ht="12">
      <c r="A10" s="332" t="s">
        <v>382</v>
      </c>
      <c r="B10" s="333" t="s">
        <v>383</v>
      </c>
      <c r="C10" s="54">
        <v>67141</v>
      </c>
      <c r="D10" s="54">
        <v>48603</v>
      </c>
      <c r="E10" s="130"/>
      <c r="F10" s="130"/>
    </row>
    <row r="11" spans="1:13" ht="12">
      <c r="A11" s="332" t="s">
        <v>384</v>
      </c>
      <c r="B11" s="333" t="s">
        <v>385</v>
      </c>
      <c r="C11" s="54">
        <v>-52408</v>
      </c>
      <c r="D11" s="54">
        <v>-41376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386</v>
      </c>
      <c r="B12" s="333" t="s">
        <v>387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388</v>
      </c>
      <c r="B13" s="333" t="s">
        <v>389</v>
      </c>
      <c r="C13" s="54">
        <v>-16537</v>
      </c>
      <c r="D13" s="54">
        <v>-16083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390</v>
      </c>
      <c r="B14" s="333" t="s">
        <v>391</v>
      </c>
      <c r="C14" s="54">
        <v>3600</v>
      </c>
      <c r="D14" s="54">
        <v>5402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392</v>
      </c>
      <c r="B15" s="333" t="s">
        <v>393</v>
      </c>
      <c r="C15" s="54">
        <v>-821</v>
      </c>
      <c r="D15" s="54">
        <v>-759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394</v>
      </c>
      <c r="B16" s="333" t="s">
        <v>395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396</v>
      </c>
      <c r="B17" s="333" t="s">
        <v>397</v>
      </c>
      <c r="C17" s="54">
        <v>-5586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398</v>
      </c>
      <c r="B18" s="335" t="s">
        <v>399</v>
      </c>
      <c r="C18" s="54">
        <v>-261</v>
      </c>
      <c r="D18" s="54">
        <v>-63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400</v>
      </c>
      <c r="B19" s="333" t="s">
        <v>401</v>
      </c>
      <c r="C19" s="54">
        <v>-1123</v>
      </c>
      <c r="D19" s="54">
        <v>-1739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402</v>
      </c>
      <c r="B20" s="337" t="s">
        <v>403</v>
      </c>
      <c r="C20" s="55">
        <f>SUM(C10:C19)</f>
        <v>-5995</v>
      </c>
      <c r="D20" s="55">
        <f>SUM(D10:D19)</f>
        <v>-6015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405</v>
      </c>
      <c r="B22" s="333" t="s">
        <v>406</v>
      </c>
      <c r="C22" s="54">
        <v>-48093</v>
      </c>
      <c r="D22" s="54">
        <v>-33638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407</v>
      </c>
      <c r="B23" s="333" t="s">
        <v>408</v>
      </c>
      <c r="C23" s="54">
        <v>933</v>
      </c>
      <c r="D23" s="54">
        <v>253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409</v>
      </c>
      <c r="B24" s="333" t="s">
        <v>410</v>
      </c>
      <c r="C24" s="54">
        <v>-391</v>
      </c>
      <c r="D24" s="54">
        <v>-336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411</v>
      </c>
      <c r="B25" s="333" t="s">
        <v>412</v>
      </c>
      <c r="C25" s="54">
        <v>3058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893</v>
      </c>
      <c r="B26" s="333" t="s">
        <v>413</v>
      </c>
      <c r="C26" s="54">
        <v>136</v>
      </c>
      <c r="D26" s="54">
        <v>72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414</v>
      </c>
      <c r="B27" s="333" t="s">
        <v>415</v>
      </c>
      <c r="C27" s="54">
        <v>-1326</v>
      </c>
      <c r="D27" s="54">
        <v>-53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416</v>
      </c>
      <c r="B28" s="333" t="s">
        <v>417</v>
      </c>
      <c r="C28" s="54">
        <v>544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418</v>
      </c>
      <c r="B29" s="333" t="s">
        <v>419</v>
      </c>
      <c r="C29" s="54">
        <v>99</v>
      </c>
      <c r="D29" s="54">
        <v>596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398</v>
      </c>
      <c r="B30" s="333" t="s">
        <v>420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421</v>
      </c>
      <c r="B31" s="333" t="s">
        <v>422</v>
      </c>
      <c r="C31" s="54">
        <v>-36</v>
      </c>
      <c r="D31" s="54">
        <v>162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423</v>
      </c>
      <c r="B32" s="337" t="s">
        <v>424</v>
      </c>
      <c r="C32" s="55">
        <f>SUM(C22:C31)</f>
        <v>-45076</v>
      </c>
      <c r="D32" s="55">
        <f>SUM(D22:D31)</f>
        <v>-32944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425</v>
      </c>
      <c r="B33" s="338"/>
      <c r="C33" s="339"/>
      <c r="D33" s="339"/>
      <c r="E33" s="130"/>
      <c r="F33" s="130"/>
    </row>
    <row r="34" spans="1:6" ht="12">
      <c r="A34" s="332" t="s">
        <v>426</v>
      </c>
      <c r="B34" s="333" t="s">
        <v>427</v>
      </c>
      <c r="C34" s="54">
        <v>9987</v>
      </c>
      <c r="D34" s="54">
        <v>20336</v>
      </c>
      <c r="E34" s="130"/>
      <c r="F34" s="130"/>
    </row>
    <row r="35" spans="1:6" ht="12">
      <c r="A35" s="334" t="s">
        <v>428</v>
      </c>
      <c r="B35" s="333" t="s">
        <v>429</v>
      </c>
      <c r="C35" s="54"/>
      <c r="D35" s="54"/>
      <c r="E35" s="130"/>
      <c r="F35" s="130"/>
    </row>
    <row r="36" spans="1:6" ht="12">
      <c r="A36" s="332" t="s">
        <v>430</v>
      </c>
      <c r="B36" s="333" t="s">
        <v>431</v>
      </c>
      <c r="C36" s="54">
        <v>90998</v>
      </c>
      <c r="D36" s="54">
        <v>61944</v>
      </c>
      <c r="E36" s="130"/>
      <c r="F36" s="130"/>
    </row>
    <row r="37" spans="1:6" ht="12">
      <c r="A37" s="332" t="s">
        <v>432</v>
      </c>
      <c r="B37" s="333" t="s">
        <v>433</v>
      </c>
      <c r="C37" s="54">
        <v>-44007</v>
      </c>
      <c r="D37" s="54">
        <v>-34819</v>
      </c>
      <c r="E37" s="130"/>
      <c r="F37" s="130"/>
    </row>
    <row r="38" spans="1:6" ht="12">
      <c r="A38" s="332" t="s">
        <v>434</v>
      </c>
      <c r="B38" s="333" t="s">
        <v>435</v>
      </c>
      <c r="C38" s="54">
        <v>-501</v>
      </c>
      <c r="D38" s="54">
        <v>-104</v>
      </c>
      <c r="E38" s="130"/>
      <c r="F38" s="130"/>
    </row>
    <row r="39" spans="1:6" ht="12">
      <c r="A39" s="332" t="s">
        <v>436</v>
      </c>
      <c r="B39" s="333" t="s">
        <v>437</v>
      </c>
      <c r="C39" s="54">
        <v>-4980</v>
      </c>
      <c r="D39" s="54">
        <v>-4341</v>
      </c>
      <c r="E39" s="130"/>
      <c r="F39" s="130"/>
    </row>
    <row r="40" spans="1:6" ht="12">
      <c r="A40" s="332" t="s">
        <v>438</v>
      </c>
      <c r="B40" s="333" t="s">
        <v>439</v>
      </c>
      <c r="C40" s="54">
        <v>-311</v>
      </c>
      <c r="D40" s="54">
        <v>-372</v>
      </c>
      <c r="E40" s="130"/>
      <c r="F40" s="130"/>
    </row>
    <row r="41" spans="1:8" ht="12">
      <c r="A41" s="332" t="s">
        <v>440</v>
      </c>
      <c r="B41" s="333" t="s">
        <v>441</v>
      </c>
      <c r="C41" s="54">
        <v>-167</v>
      </c>
      <c r="D41" s="54">
        <v>-370</v>
      </c>
      <c r="E41" s="130"/>
      <c r="F41" s="130"/>
      <c r="G41" s="133"/>
      <c r="H41" s="133"/>
    </row>
    <row r="42" spans="1:8" ht="12">
      <c r="A42" s="336" t="s">
        <v>442</v>
      </c>
      <c r="B42" s="337" t="s">
        <v>443</v>
      </c>
      <c r="C42" s="55">
        <f>SUM(C34:C41)</f>
        <v>51019</v>
      </c>
      <c r="D42" s="55">
        <f>SUM(D34:D41)</f>
        <v>42274</v>
      </c>
      <c r="E42" s="130"/>
      <c r="F42" s="130"/>
      <c r="G42" s="133"/>
      <c r="H42" s="133"/>
    </row>
    <row r="43" spans="1:8" ht="12">
      <c r="A43" s="340" t="s">
        <v>444</v>
      </c>
      <c r="B43" s="337" t="s">
        <v>445</v>
      </c>
      <c r="C43" s="55">
        <f>C20+C32+C42</f>
        <v>-52</v>
      </c>
      <c r="D43" s="55">
        <f>D42+D32+D20</f>
        <v>3315</v>
      </c>
      <c r="E43" s="130"/>
      <c r="F43" s="130"/>
      <c r="G43" s="133"/>
      <c r="H43" s="133"/>
    </row>
    <row r="44" spans="1:8" ht="12">
      <c r="A44" s="330" t="s">
        <v>446</v>
      </c>
      <c r="B44" s="338" t="s">
        <v>447</v>
      </c>
      <c r="C44" s="132">
        <v>8906</v>
      </c>
      <c r="D44" s="132">
        <v>5435</v>
      </c>
      <c r="E44" s="130"/>
      <c r="F44" s="130"/>
      <c r="G44" s="133"/>
      <c r="H44" s="133"/>
    </row>
    <row r="45" spans="1:8" ht="12">
      <c r="A45" s="330" t="s">
        <v>882</v>
      </c>
      <c r="B45" s="338" t="s">
        <v>448</v>
      </c>
      <c r="C45" s="55">
        <f>C44+C43</f>
        <v>8854</v>
      </c>
      <c r="D45" s="55">
        <v>8750</v>
      </c>
      <c r="E45" s="130"/>
      <c r="F45" s="130"/>
      <c r="G45" s="133"/>
      <c r="H45" s="133"/>
    </row>
    <row r="46" spans="1:8" ht="12">
      <c r="A46" s="332" t="s">
        <v>449</v>
      </c>
      <c r="B46" s="338" t="s">
        <v>450</v>
      </c>
      <c r="C46" s="56">
        <v>0</v>
      </c>
      <c r="D46" s="56">
        <v>0</v>
      </c>
      <c r="E46" s="130"/>
      <c r="F46" s="130"/>
      <c r="G46" s="133"/>
      <c r="H46" s="133"/>
    </row>
    <row r="47" spans="1:8" ht="12">
      <c r="A47" s="332" t="s">
        <v>451</v>
      </c>
      <c r="B47" s="338" t="s">
        <v>452</v>
      </c>
      <c r="C47" s="56"/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905</v>
      </c>
      <c r="B49" s="436" t="s">
        <v>852</v>
      </c>
      <c r="C49" s="319"/>
      <c r="D49" s="437"/>
      <c r="E49" s="343"/>
      <c r="G49" s="133"/>
      <c r="H49" s="133"/>
    </row>
    <row r="50" spans="1:8" ht="12">
      <c r="A50" s="318"/>
      <c r="B50" s="436"/>
      <c r="C50" s="589"/>
      <c r="D50" s="589"/>
      <c r="G50" s="133"/>
      <c r="H50" s="133"/>
    </row>
    <row r="51" spans="1:8" ht="12">
      <c r="A51" s="318"/>
      <c r="B51" s="436" t="s">
        <v>859</v>
      </c>
      <c r="C51" s="319"/>
      <c r="D51" s="319"/>
      <c r="G51" s="133"/>
      <c r="H51" s="133"/>
    </row>
    <row r="52" spans="1:8" ht="12">
      <c r="A52" s="318"/>
      <c r="B52" s="436"/>
      <c r="C52" s="589"/>
      <c r="D52" s="589"/>
      <c r="G52" s="133"/>
      <c r="H52" s="133"/>
    </row>
    <row r="53" spans="1:8" ht="48">
      <c r="A53" s="318" t="s">
        <v>895</v>
      </c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O31" sqref="O3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453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ИНДУСТРИАЛЕН ХОЛДИНГ БЪЛГАРИЯ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121631219</v>
      </c>
      <c r="N3" s="2"/>
    </row>
    <row r="4" spans="1:15" s="532" customFormat="1" ht="13.5" customHeight="1">
      <c r="A4" s="467" t="s">
        <v>454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62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 към 30 септември  2011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455</v>
      </c>
      <c r="E6" s="6"/>
      <c r="F6" s="6"/>
      <c r="G6" s="6"/>
      <c r="H6" s="6"/>
      <c r="I6" s="6" t="s">
        <v>456</v>
      </c>
      <c r="J6" s="199"/>
      <c r="K6" s="186"/>
      <c r="L6" s="177"/>
      <c r="M6" s="180"/>
      <c r="N6" s="135"/>
    </row>
    <row r="7" spans="1:14" s="533" customFormat="1" ht="60">
      <c r="A7" s="207" t="s">
        <v>457</v>
      </c>
      <c r="B7" s="211" t="s">
        <v>458</v>
      </c>
      <c r="C7" s="178" t="s">
        <v>459</v>
      </c>
      <c r="D7" s="208" t="s">
        <v>460</v>
      </c>
      <c r="E7" s="177" t="s">
        <v>461</v>
      </c>
      <c r="F7" s="6" t="s">
        <v>462</v>
      </c>
      <c r="G7" s="6"/>
      <c r="H7" s="6"/>
      <c r="I7" s="177" t="s">
        <v>897</v>
      </c>
      <c r="J7" s="201"/>
      <c r="K7" s="178" t="s">
        <v>898</v>
      </c>
      <c r="L7" s="178" t="s">
        <v>463</v>
      </c>
      <c r="M7" s="205" t="s">
        <v>464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465</v>
      </c>
      <c r="G8" s="5" t="s">
        <v>466</v>
      </c>
      <c r="H8" s="5" t="s">
        <v>467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468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469</v>
      </c>
      <c r="L10" s="8" t="s">
        <v>110</v>
      </c>
      <c r="M10" s="9" t="s">
        <v>118</v>
      </c>
      <c r="N10" s="7"/>
    </row>
    <row r="11" spans="1:23" ht="15.75" customHeight="1">
      <c r="A11" s="10" t="s">
        <v>470</v>
      </c>
      <c r="B11" s="17" t="s">
        <v>471</v>
      </c>
      <c r="C11" s="58">
        <f>'справка №1-БАЛАНС'!H17</f>
        <v>58282</v>
      </c>
      <c r="D11" s="58">
        <f>'справка №1-БАЛАНС'!H19</f>
        <v>30313</v>
      </c>
      <c r="E11" s="58">
        <f>'справка №1-БАЛАНС'!H20</f>
        <v>56465</v>
      </c>
      <c r="F11" s="58">
        <v>5865</v>
      </c>
      <c r="G11" s="58">
        <f>'справка №1-БАЛАНС'!H23</f>
        <v>0</v>
      </c>
      <c r="H11" s="60">
        <v>5399</v>
      </c>
      <c r="I11" s="58">
        <v>68179</v>
      </c>
      <c r="J11" s="58">
        <v>0</v>
      </c>
      <c r="K11" s="60">
        <v>-335</v>
      </c>
      <c r="L11" s="344">
        <f>SUM(C11:K11)</f>
        <v>224168</v>
      </c>
      <c r="M11" s="58">
        <f>'справка №1-БАЛАНС'!H39</f>
        <v>26529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472</v>
      </c>
      <c r="B12" s="17" t="s">
        <v>473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/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474</v>
      </c>
      <c r="B13" s="8" t="s">
        <v>475</v>
      </c>
      <c r="C13" s="60"/>
      <c r="D13" s="60"/>
      <c r="E13" s="60"/>
      <c r="F13" s="60"/>
      <c r="G13" s="60"/>
      <c r="H13" s="60"/>
      <c r="I13" s="60">
        <v>0</v>
      </c>
      <c r="J13" s="60"/>
      <c r="K13" s="60"/>
      <c r="L13" s="344">
        <f t="shared" si="1"/>
        <v>0</v>
      </c>
      <c r="M13" s="60">
        <v>0</v>
      </c>
      <c r="N13" s="11"/>
    </row>
    <row r="14" spans="1:14" ht="12" customHeight="1">
      <c r="A14" s="12" t="s">
        <v>476</v>
      </c>
      <c r="B14" s="8" t="s">
        <v>477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478</v>
      </c>
      <c r="B15" s="17" t="s">
        <v>479</v>
      </c>
      <c r="C15" s="61">
        <f>C11+C12</f>
        <v>58282</v>
      </c>
      <c r="D15" s="61">
        <f aca="true" t="shared" si="2" ref="D15:M15">D11+D12</f>
        <v>30313</v>
      </c>
      <c r="E15" s="61">
        <f t="shared" si="2"/>
        <v>56465</v>
      </c>
      <c r="F15" s="61">
        <f t="shared" si="2"/>
        <v>5865</v>
      </c>
      <c r="G15" s="61">
        <f t="shared" si="2"/>
        <v>0</v>
      </c>
      <c r="H15" s="61">
        <f t="shared" si="2"/>
        <v>5399</v>
      </c>
      <c r="I15" s="61">
        <f t="shared" si="2"/>
        <v>68179</v>
      </c>
      <c r="J15" s="61">
        <f t="shared" si="2"/>
        <v>0</v>
      </c>
      <c r="K15" s="61">
        <f t="shared" si="2"/>
        <v>-335</v>
      </c>
      <c r="L15" s="344">
        <f t="shared" si="1"/>
        <v>224168</v>
      </c>
      <c r="M15" s="61">
        <f t="shared" si="2"/>
        <v>26529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480</v>
      </c>
      <c r="B16" s="21" t="s">
        <v>481</v>
      </c>
      <c r="C16" s="182"/>
      <c r="D16" s="183"/>
      <c r="E16" s="183"/>
      <c r="F16" s="183"/>
      <c r="G16" s="183"/>
      <c r="H16" s="184"/>
      <c r="I16" s="197">
        <f>'справка №1-БАЛАНС'!G31</f>
        <v>2943</v>
      </c>
      <c r="J16" s="345">
        <v>0</v>
      </c>
      <c r="K16" s="60"/>
      <c r="L16" s="344">
        <f t="shared" si="1"/>
        <v>2943</v>
      </c>
      <c r="M16" s="60">
        <v>-3696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482</v>
      </c>
      <c r="B17" s="8" t="s">
        <v>483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526</v>
      </c>
      <c r="G17" s="62">
        <f t="shared" si="3"/>
        <v>0</v>
      </c>
      <c r="H17" s="62">
        <f t="shared" si="3"/>
        <v>0</v>
      </c>
      <c r="I17" s="62">
        <f t="shared" si="3"/>
        <v>-526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-311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484</v>
      </c>
      <c r="B18" s="18" t="s">
        <v>485</v>
      </c>
      <c r="C18" s="60"/>
      <c r="D18" s="60">
        <v>0</v>
      </c>
      <c r="E18" s="60">
        <v>0</v>
      </c>
      <c r="F18" s="60"/>
      <c r="G18" s="60"/>
      <c r="H18" s="60"/>
      <c r="I18" s="60">
        <v>0</v>
      </c>
      <c r="J18" s="60">
        <v>0</v>
      </c>
      <c r="K18" s="60"/>
      <c r="L18" s="344">
        <f t="shared" si="1"/>
        <v>0</v>
      </c>
      <c r="M18" s="60">
        <v>-311</v>
      </c>
      <c r="N18" s="11"/>
    </row>
    <row r="19" spans="1:14" ht="12" customHeight="1">
      <c r="A19" s="13" t="s">
        <v>486</v>
      </c>
      <c r="B19" s="18" t="s">
        <v>487</v>
      </c>
      <c r="C19" s="60"/>
      <c r="D19" s="60"/>
      <c r="E19" s="60"/>
      <c r="F19" s="60">
        <v>526</v>
      </c>
      <c r="G19" s="60"/>
      <c r="H19" s="60">
        <v>0</v>
      </c>
      <c r="I19" s="60">
        <v>-526</v>
      </c>
      <c r="J19" s="60">
        <v>0</v>
      </c>
      <c r="K19" s="60"/>
      <c r="L19" s="344">
        <f t="shared" si="1"/>
        <v>0</v>
      </c>
      <c r="M19" s="60">
        <v>0</v>
      </c>
      <c r="N19" s="11"/>
    </row>
    <row r="20" spans="1:14" ht="12.75" customHeight="1">
      <c r="A20" s="12" t="s">
        <v>488</v>
      </c>
      <c r="B20" s="8" t="s">
        <v>489</v>
      </c>
      <c r="C20" s="60"/>
      <c r="D20" s="60"/>
      <c r="E20" s="60"/>
      <c r="F20" s="60">
        <v>0</v>
      </c>
      <c r="G20" s="60"/>
      <c r="H20" s="60">
        <v>-4946</v>
      </c>
      <c r="I20" s="60">
        <v>4946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490</v>
      </c>
      <c r="B21" s="8" t="s">
        <v>491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492</v>
      </c>
      <c r="B22" s="8" t="s">
        <v>493</v>
      </c>
      <c r="C22" s="185"/>
      <c r="D22" s="185"/>
      <c r="E22" s="185">
        <v>0</v>
      </c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494</v>
      </c>
      <c r="B23" s="8" t="s">
        <v>495</v>
      </c>
      <c r="C23" s="185"/>
      <c r="D23" s="185"/>
      <c r="E23" s="185">
        <v>0</v>
      </c>
      <c r="F23" s="185"/>
      <c r="G23" s="185"/>
      <c r="H23" s="185"/>
      <c r="I23" s="185"/>
      <c r="J23" s="185">
        <v>0</v>
      </c>
      <c r="K23" s="185"/>
      <c r="L23" s="344">
        <f t="shared" si="1"/>
        <v>0</v>
      </c>
      <c r="M23" s="185"/>
      <c r="N23" s="11"/>
    </row>
    <row r="24" spans="1:23" ht="22.5" customHeight="1">
      <c r="A24" s="12" t="s">
        <v>496</v>
      </c>
      <c r="B24" s="8" t="s">
        <v>497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492</v>
      </c>
      <c r="B25" s="8" t="s">
        <v>498</v>
      </c>
      <c r="C25" s="185"/>
      <c r="D25" s="185"/>
      <c r="E25" s="185">
        <v>0</v>
      </c>
      <c r="F25" s="185"/>
      <c r="G25" s="185"/>
      <c r="H25" s="185"/>
      <c r="I25" s="185">
        <v>0</v>
      </c>
      <c r="J25" s="185">
        <v>0</v>
      </c>
      <c r="K25" s="185"/>
      <c r="L25" s="344">
        <f t="shared" si="1"/>
        <v>0</v>
      </c>
      <c r="M25" s="185"/>
      <c r="N25" s="11"/>
    </row>
    <row r="26" spans="1:14" ht="12">
      <c r="A26" s="12" t="s">
        <v>494</v>
      </c>
      <c r="B26" s="8" t="s">
        <v>499</v>
      </c>
      <c r="C26" s="185"/>
      <c r="D26" s="185"/>
      <c r="E26" s="185"/>
      <c r="F26" s="185"/>
      <c r="G26" s="185"/>
      <c r="H26" s="185"/>
      <c r="I26" s="185">
        <v>0</v>
      </c>
      <c r="J26" s="185">
        <v>0</v>
      </c>
      <c r="K26" s="185"/>
      <c r="L26" s="344">
        <f t="shared" si="1"/>
        <v>0</v>
      </c>
      <c r="M26" s="185"/>
      <c r="N26" s="11"/>
    </row>
    <row r="27" spans="1:14" ht="12">
      <c r="A27" s="12" t="s">
        <v>500</v>
      </c>
      <c r="B27" s="8" t="s">
        <v>501</v>
      </c>
      <c r="C27" s="60"/>
      <c r="D27" s="60"/>
      <c r="E27" s="60">
        <v>0</v>
      </c>
      <c r="F27" s="60"/>
      <c r="G27" s="60"/>
      <c r="H27" s="60"/>
      <c r="I27" s="60">
        <v>0</v>
      </c>
      <c r="J27" s="60">
        <v>0</v>
      </c>
      <c r="K27" s="60"/>
      <c r="L27" s="344">
        <f t="shared" si="1"/>
        <v>0</v>
      </c>
      <c r="M27" s="60">
        <v>0</v>
      </c>
      <c r="N27" s="11"/>
    </row>
    <row r="28" spans="1:14" ht="12">
      <c r="A28" s="12" t="s">
        <v>502</v>
      </c>
      <c r="B28" s="8" t="s">
        <v>503</v>
      </c>
      <c r="C28" s="60">
        <v>9696</v>
      </c>
      <c r="D28" s="60">
        <v>291</v>
      </c>
      <c r="E28" s="60">
        <v>-50</v>
      </c>
      <c r="F28" s="60">
        <f>3+2</f>
        <v>5</v>
      </c>
      <c r="G28" s="60"/>
      <c r="H28" s="60">
        <f>26-10+1</f>
        <v>17</v>
      </c>
      <c r="I28" s="60">
        <v>220</v>
      </c>
      <c r="J28" s="60">
        <v>0</v>
      </c>
      <c r="K28" s="60">
        <v>-320</v>
      </c>
      <c r="L28" s="344">
        <f t="shared" si="1"/>
        <v>9859</v>
      </c>
      <c r="M28" s="60">
        <v>-196</v>
      </c>
      <c r="N28" s="11"/>
    </row>
    <row r="29" spans="1:23" ht="14.25" customHeight="1">
      <c r="A29" s="10" t="s">
        <v>504</v>
      </c>
      <c r="B29" s="17" t="s">
        <v>505</v>
      </c>
      <c r="C29" s="59">
        <f aca="true" t="shared" si="6" ref="C29:K29">C17+C20+C21+C24+C28+C27+C15+C16</f>
        <v>67978</v>
      </c>
      <c r="D29" s="59">
        <f t="shared" si="6"/>
        <v>30604</v>
      </c>
      <c r="E29" s="59">
        <f t="shared" si="6"/>
        <v>56415</v>
      </c>
      <c r="F29" s="59">
        <f t="shared" si="6"/>
        <v>6396</v>
      </c>
      <c r="G29" s="59">
        <f t="shared" si="6"/>
        <v>0</v>
      </c>
      <c r="H29" s="59">
        <f t="shared" si="6"/>
        <v>470</v>
      </c>
      <c r="I29" s="59">
        <f t="shared" si="6"/>
        <v>75762</v>
      </c>
      <c r="J29" s="59">
        <f t="shared" si="6"/>
        <v>0</v>
      </c>
      <c r="K29" s="59">
        <f t="shared" si="6"/>
        <v>-655</v>
      </c>
      <c r="L29" s="344">
        <f t="shared" si="1"/>
        <v>236970</v>
      </c>
      <c r="M29" s="344">
        <f>M15+M16+M17+M28</f>
        <v>22326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506</v>
      </c>
      <c r="B30" s="8" t="s">
        <v>507</v>
      </c>
      <c r="C30" s="60"/>
      <c r="D30" s="60"/>
      <c r="E30" s="60"/>
      <c r="F30" s="60"/>
      <c r="G30" s="60"/>
      <c r="H30" s="60"/>
      <c r="I30" s="60">
        <v>0</v>
      </c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508</v>
      </c>
      <c r="B31" s="8" t="s">
        <v>509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510</v>
      </c>
      <c r="B32" s="17" t="s">
        <v>511</v>
      </c>
      <c r="C32" s="59">
        <f aca="true" t="shared" si="7" ref="C32:K32">C29+C30+C31</f>
        <v>67978</v>
      </c>
      <c r="D32" s="59">
        <f t="shared" si="7"/>
        <v>30604</v>
      </c>
      <c r="E32" s="59">
        <f t="shared" si="7"/>
        <v>56415</v>
      </c>
      <c r="F32" s="59">
        <f t="shared" si="7"/>
        <v>6396</v>
      </c>
      <c r="G32" s="59">
        <f t="shared" si="7"/>
        <v>0</v>
      </c>
      <c r="H32" s="59">
        <f t="shared" si="7"/>
        <v>470</v>
      </c>
      <c r="I32" s="59">
        <f t="shared" si="7"/>
        <v>75762</v>
      </c>
      <c r="J32" s="59">
        <f t="shared" si="7"/>
        <v>0</v>
      </c>
      <c r="K32" s="59">
        <f t="shared" si="7"/>
        <v>-655</v>
      </c>
      <c r="L32" s="344">
        <f t="shared" si="1"/>
        <v>236970</v>
      </c>
      <c r="M32" s="59">
        <f>M29+M30+M31</f>
        <v>22326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>
        <v>0</v>
      </c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844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574"/>
      <c r="M35" s="574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>
        <v>0</v>
      </c>
      <c r="J36" s="14"/>
      <c r="K36" s="14"/>
      <c r="L36" s="575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906</v>
      </c>
      <c r="B38" s="19"/>
      <c r="C38" s="15"/>
      <c r="D38" s="591" t="s">
        <v>850</v>
      </c>
      <c r="E38" s="591"/>
      <c r="F38" s="591"/>
      <c r="G38" s="591"/>
      <c r="H38" s="591"/>
      <c r="I38" s="591"/>
      <c r="J38" s="15" t="s">
        <v>851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H11 K11 C13:K14 M13:M14 K16 M16 C18:K20 M18:M20 C27:K28 M27: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1">
      <selection activeCell="G46" sqref="G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512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379</v>
      </c>
      <c r="B2" s="610"/>
      <c r="C2" s="611" t="str">
        <f>'справка №1-БАЛАНС'!E3</f>
        <v>ИНДУСТРИАЛЕН ХОЛДИНГ БЪЛГАРИЯ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121631219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 към 30 септември  2011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>
        <f>'справка №1-БАЛАНС'!H4</f>
        <v>62</v>
      </c>
      <c r="P3" s="486"/>
      <c r="Q3" s="486"/>
      <c r="R3" s="527"/>
    </row>
    <row r="4" spans="1:18" ht="12">
      <c r="A4" s="487" t="s">
        <v>513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514</v>
      </c>
    </row>
    <row r="5" spans="1:18" s="100" customFormat="1" ht="30.75" customHeight="1">
      <c r="A5" s="602" t="s">
        <v>457</v>
      </c>
      <c r="B5" s="603"/>
      <c r="C5" s="606" t="s">
        <v>7</v>
      </c>
      <c r="D5" s="357" t="s">
        <v>515</v>
      </c>
      <c r="E5" s="357"/>
      <c r="F5" s="357"/>
      <c r="G5" s="357"/>
      <c r="H5" s="357" t="s">
        <v>516</v>
      </c>
      <c r="I5" s="357"/>
      <c r="J5" s="599" t="s">
        <v>517</v>
      </c>
      <c r="K5" s="357" t="s">
        <v>518</v>
      </c>
      <c r="L5" s="357"/>
      <c r="M5" s="357"/>
      <c r="N5" s="357"/>
      <c r="O5" s="357" t="s">
        <v>516</v>
      </c>
      <c r="P5" s="357"/>
      <c r="Q5" s="599" t="s">
        <v>519</v>
      </c>
      <c r="R5" s="599" t="s">
        <v>520</v>
      </c>
    </row>
    <row r="6" spans="1:18" s="100" customFormat="1" ht="48">
      <c r="A6" s="604"/>
      <c r="B6" s="605"/>
      <c r="C6" s="607"/>
      <c r="D6" s="358" t="s">
        <v>521</v>
      </c>
      <c r="E6" s="358" t="s">
        <v>522</v>
      </c>
      <c r="F6" s="358" t="s">
        <v>523</v>
      </c>
      <c r="G6" s="358" t="s">
        <v>524</v>
      </c>
      <c r="H6" s="358" t="s">
        <v>525</v>
      </c>
      <c r="I6" s="358" t="s">
        <v>526</v>
      </c>
      <c r="J6" s="600"/>
      <c r="K6" s="358" t="s">
        <v>521</v>
      </c>
      <c r="L6" s="358" t="s">
        <v>527</v>
      </c>
      <c r="M6" s="358" t="s">
        <v>528</v>
      </c>
      <c r="N6" s="358" t="s">
        <v>529</v>
      </c>
      <c r="O6" s="358" t="s">
        <v>525</v>
      </c>
      <c r="P6" s="358" t="s">
        <v>526</v>
      </c>
      <c r="Q6" s="600"/>
      <c r="R6" s="600"/>
    </row>
    <row r="7" spans="1:18" s="100" customFormat="1" ht="12">
      <c r="A7" s="360" t="s">
        <v>530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531</v>
      </c>
      <c r="B8" s="363" t="s">
        <v>532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533</v>
      </c>
      <c r="B9" s="366" t="s">
        <v>534</v>
      </c>
      <c r="C9" s="367" t="s">
        <v>535</v>
      </c>
      <c r="D9" s="349">
        <v>78893</v>
      </c>
      <c r="E9" s="189">
        <v>0</v>
      </c>
      <c r="F9" s="189">
        <v>809</v>
      </c>
      <c r="G9" s="573">
        <f>D9+E9-F9</f>
        <v>78084</v>
      </c>
      <c r="H9" s="65"/>
      <c r="I9" s="65"/>
      <c r="J9" s="74">
        <f>G9+H9-I9</f>
        <v>78084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7">J9-Q9</f>
        <v>78084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536</v>
      </c>
      <c r="B10" s="366" t="s">
        <v>537</v>
      </c>
      <c r="C10" s="367" t="s">
        <v>538</v>
      </c>
      <c r="D10" s="189">
        <v>29379</v>
      </c>
      <c r="E10" s="189">
        <v>20</v>
      </c>
      <c r="F10" s="189">
        <v>288</v>
      </c>
      <c r="G10" s="573">
        <f>D10+E10-F10</f>
        <v>29111</v>
      </c>
      <c r="H10" s="65"/>
      <c r="I10" s="65"/>
      <c r="J10" s="74">
        <f aca="true" t="shared" si="2" ref="J10:J39">G10+H10-I10</f>
        <v>29111</v>
      </c>
      <c r="K10" s="65">
        <v>1472</v>
      </c>
      <c r="L10" s="65">
        <v>652</v>
      </c>
      <c r="M10" s="65">
        <v>18</v>
      </c>
      <c r="N10" s="573">
        <f>K10+L10-M10</f>
        <v>2106</v>
      </c>
      <c r="O10" s="65"/>
      <c r="P10" s="65"/>
      <c r="Q10" s="74">
        <f t="shared" si="0"/>
        <v>2106</v>
      </c>
      <c r="R10" s="74">
        <f t="shared" si="1"/>
        <v>27005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539</v>
      </c>
      <c r="B11" s="366" t="s">
        <v>540</v>
      </c>
      <c r="C11" s="367" t="s">
        <v>541</v>
      </c>
      <c r="D11" s="189">
        <v>28446</v>
      </c>
      <c r="E11" s="189">
        <v>225</v>
      </c>
      <c r="F11" s="189">
        <v>385</v>
      </c>
      <c r="G11" s="74">
        <f aca="true" t="shared" si="3" ref="G11:G39">D11+E11-F11</f>
        <v>28286</v>
      </c>
      <c r="H11" s="65"/>
      <c r="I11" s="65"/>
      <c r="J11" s="74">
        <f t="shared" si="2"/>
        <v>28286</v>
      </c>
      <c r="K11" s="65">
        <v>14100</v>
      </c>
      <c r="L11" s="65">
        <v>1559</v>
      </c>
      <c r="M11" s="65">
        <v>358</v>
      </c>
      <c r="N11" s="573">
        <f aca="true" t="shared" si="4" ref="N11:N17">K11+L11-M11</f>
        <v>15301</v>
      </c>
      <c r="O11" s="65"/>
      <c r="P11" s="65"/>
      <c r="Q11" s="74">
        <f t="shared" si="0"/>
        <v>15301</v>
      </c>
      <c r="R11" s="74">
        <f t="shared" si="1"/>
        <v>12985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542</v>
      </c>
      <c r="B12" s="366" t="s">
        <v>543</v>
      </c>
      <c r="C12" s="367" t="s">
        <v>544</v>
      </c>
      <c r="D12" s="189">
        <v>21374</v>
      </c>
      <c r="E12" s="189">
        <v>1529</v>
      </c>
      <c r="F12" s="189">
        <v>5</v>
      </c>
      <c r="G12" s="74">
        <f t="shared" si="3"/>
        <v>22898</v>
      </c>
      <c r="H12" s="65"/>
      <c r="I12" s="65"/>
      <c r="J12" s="74">
        <f t="shared" si="2"/>
        <v>22898</v>
      </c>
      <c r="K12" s="65">
        <v>2708</v>
      </c>
      <c r="L12" s="65">
        <v>470</v>
      </c>
      <c r="M12" s="65">
        <v>0</v>
      </c>
      <c r="N12" s="573">
        <f t="shared" si="4"/>
        <v>3178</v>
      </c>
      <c r="O12" s="65"/>
      <c r="P12" s="65"/>
      <c r="Q12" s="74">
        <f t="shared" si="0"/>
        <v>3178</v>
      </c>
      <c r="R12" s="74">
        <f t="shared" si="1"/>
        <v>19720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545</v>
      </c>
      <c r="B13" s="366" t="s">
        <v>546</v>
      </c>
      <c r="C13" s="367" t="s">
        <v>547</v>
      </c>
      <c r="D13" s="189">
        <v>125516</v>
      </c>
      <c r="E13" s="189">
        <v>420</v>
      </c>
      <c r="F13" s="189">
        <v>190</v>
      </c>
      <c r="G13" s="74">
        <f t="shared" si="3"/>
        <v>125746</v>
      </c>
      <c r="H13" s="65"/>
      <c r="I13" s="65"/>
      <c r="J13" s="74">
        <f t="shared" si="2"/>
        <v>125746</v>
      </c>
      <c r="K13" s="65">
        <v>5221</v>
      </c>
      <c r="L13" s="65">
        <v>3784</v>
      </c>
      <c r="M13" s="65">
        <v>149</v>
      </c>
      <c r="N13" s="573">
        <f t="shared" si="4"/>
        <v>8856</v>
      </c>
      <c r="O13" s="65"/>
      <c r="P13" s="65"/>
      <c r="Q13" s="74">
        <f t="shared" si="0"/>
        <v>8856</v>
      </c>
      <c r="R13" s="74">
        <f t="shared" si="1"/>
        <v>116890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548</v>
      </c>
      <c r="B14" s="366" t="s">
        <v>549</v>
      </c>
      <c r="C14" s="367" t="s">
        <v>550</v>
      </c>
      <c r="D14" s="189">
        <v>1369</v>
      </c>
      <c r="E14" s="189">
        <v>102</v>
      </c>
      <c r="F14" s="189">
        <v>3</v>
      </c>
      <c r="G14" s="74">
        <f t="shared" si="3"/>
        <v>1468</v>
      </c>
      <c r="H14" s="65"/>
      <c r="I14" s="65"/>
      <c r="J14" s="74">
        <f t="shared" si="2"/>
        <v>1468</v>
      </c>
      <c r="K14" s="65">
        <v>765</v>
      </c>
      <c r="L14" s="65">
        <v>106</v>
      </c>
      <c r="M14" s="65">
        <v>2</v>
      </c>
      <c r="N14" s="573">
        <f t="shared" si="4"/>
        <v>869</v>
      </c>
      <c r="O14" s="65"/>
      <c r="P14" s="65"/>
      <c r="Q14" s="74">
        <f t="shared" si="0"/>
        <v>869</v>
      </c>
      <c r="R14" s="74">
        <f t="shared" si="1"/>
        <v>599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840</v>
      </c>
      <c r="B15" s="374" t="s">
        <v>841</v>
      </c>
      <c r="C15" s="456" t="s">
        <v>842</v>
      </c>
      <c r="D15" s="457">
        <v>11299</v>
      </c>
      <c r="E15" s="457">
        <v>49224</v>
      </c>
      <c r="F15" s="457">
        <v>384</v>
      </c>
      <c r="G15" s="74">
        <f t="shared" si="3"/>
        <v>60139</v>
      </c>
      <c r="H15" s="458"/>
      <c r="I15" s="458"/>
      <c r="J15" s="74">
        <f t="shared" si="2"/>
        <v>60139</v>
      </c>
      <c r="K15" s="458">
        <v>0</v>
      </c>
      <c r="L15" s="458"/>
      <c r="M15" s="458">
        <v>0</v>
      </c>
      <c r="N15" s="573">
        <f t="shared" si="4"/>
        <v>0</v>
      </c>
      <c r="O15" s="458"/>
      <c r="P15" s="458"/>
      <c r="Q15" s="74">
        <f t="shared" si="0"/>
        <v>0</v>
      </c>
      <c r="R15" s="74">
        <f t="shared" si="1"/>
        <v>60139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551</v>
      </c>
      <c r="B16" s="193" t="s">
        <v>552</v>
      </c>
      <c r="C16" s="367" t="s">
        <v>553</v>
      </c>
      <c r="D16" s="189">
        <v>1903</v>
      </c>
      <c r="E16" s="189">
        <v>52</v>
      </c>
      <c r="F16" s="189">
        <v>394</v>
      </c>
      <c r="G16" s="74">
        <f t="shared" si="3"/>
        <v>1561</v>
      </c>
      <c r="H16" s="65"/>
      <c r="I16" s="65"/>
      <c r="J16" s="74">
        <f t="shared" si="2"/>
        <v>1561</v>
      </c>
      <c r="K16" s="65">
        <v>791</v>
      </c>
      <c r="L16" s="65">
        <v>84</v>
      </c>
      <c r="M16" s="65">
        <v>101</v>
      </c>
      <c r="N16" s="573">
        <f t="shared" si="4"/>
        <v>774</v>
      </c>
      <c r="O16" s="65"/>
      <c r="P16" s="65"/>
      <c r="Q16" s="74">
        <f aca="true" t="shared" si="5" ref="Q16:Q25">N16+O16-P16</f>
        <v>774</v>
      </c>
      <c r="R16" s="74">
        <f t="shared" si="1"/>
        <v>787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554</v>
      </c>
      <c r="C17" s="369" t="s">
        <v>555</v>
      </c>
      <c r="D17" s="194">
        <f>SUM(D9:D16)</f>
        <v>298179</v>
      </c>
      <c r="E17" s="194">
        <f>SUM(E9:E16)</f>
        <v>51572</v>
      </c>
      <c r="F17" s="194">
        <f>SUM(F9:F16)</f>
        <v>2458</v>
      </c>
      <c r="G17" s="74">
        <f t="shared" si="3"/>
        <v>347293</v>
      </c>
      <c r="H17" s="75">
        <f>SUM(H9:H16)</f>
        <v>0</v>
      </c>
      <c r="I17" s="75">
        <f>SUM(I9:I16)</f>
        <v>0</v>
      </c>
      <c r="J17" s="74">
        <f t="shared" si="2"/>
        <v>347293</v>
      </c>
      <c r="K17" s="75">
        <f>SUM(K9:K16)</f>
        <v>25057</v>
      </c>
      <c r="L17" s="75">
        <f>SUM(L9:L16)</f>
        <v>6655</v>
      </c>
      <c r="M17" s="75">
        <f>SUM(M9:M16)</f>
        <v>628</v>
      </c>
      <c r="N17" s="573">
        <f t="shared" si="4"/>
        <v>31084</v>
      </c>
      <c r="O17" s="75">
        <f>SUM(O9:O16)</f>
        <v>0</v>
      </c>
      <c r="P17" s="75">
        <f>SUM(P9:P16)</f>
        <v>0</v>
      </c>
      <c r="Q17" s="74">
        <f t="shared" si="5"/>
        <v>31084</v>
      </c>
      <c r="R17" s="74">
        <f t="shared" si="1"/>
        <v>316209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556</v>
      </c>
      <c r="B18" s="371" t="s">
        <v>557</v>
      </c>
      <c r="C18" s="369" t="s">
        <v>558</v>
      </c>
      <c r="D18" s="187">
        <v>35</v>
      </c>
      <c r="E18" s="187"/>
      <c r="F18" s="187"/>
      <c r="G18" s="74">
        <f t="shared" si="3"/>
        <v>35</v>
      </c>
      <c r="H18" s="63">
        <v>0</v>
      </c>
      <c r="I18" s="63">
        <v>0</v>
      </c>
      <c r="J18" s="74">
        <f t="shared" si="2"/>
        <v>35</v>
      </c>
      <c r="K18" s="63">
        <v>3</v>
      </c>
      <c r="L18" s="63">
        <v>2</v>
      </c>
      <c r="M18" s="63">
        <v>0</v>
      </c>
      <c r="N18" s="74">
        <f aca="true" t="shared" si="6" ref="N18:N39">K18+L18-M18</f>
        <v>5</v>
      </c>
      <c r="O18" s="63"/>
      <c r="P18" s="63">
        <v>0</v>
      </c>
      <c r="Q18" s="74">
        <f t="shared" si="5"/>
        <v>5</v>
      </c>
      <c r="R18" s="74">
        <f aca="true" t="shared" si="7" ref="R18:R25">J18-Q18</f>
        <v>30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559</v>
      </c>
      <c r="B19" s="371" t="s">
        <v>560</v>
      </c>
      <c r="C19" s="369" t="s">
        <v>561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2"/>
        <v>0</v>
      </c>
      <c r="K19" s="63"/>
      <c r="L19" s="63"/>
      <c r="M19" s="63"/>
      <c r="N19" s="74">
        <f t="shared" si="6"/>
        <v>0</v>
      </c>
      <c r="O19" s="63"/>
      <c r="P19" s="63"/>
      <c r="Q19" s="74">
        <f t="shared" si="5"/>
        <v>0</v>
      </c>
      <c r="R19" s="74">
        <f t="shared" si="7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562</v>
      </c>
      <c r="B20" s="363" t="s">
        <v>563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2"/>
        <v>0</v>
      </c>
      <c r="K20" s="64"/>
      <c r="L20" s="64"/>
      <c r="M20" s="64"/>
      <c r="N20" s="74">
        <f t="shared" si="6"/>
        <v>0</v>
      </c>
      <c r="O20" s="64"/>
      <c r="P20" s="64"/>
      <c r="Q20" s="74">
        <f t="shared" si="5"/>
        <v>0</v>
      </c>
      <c r="R20" s="74">
        <f t="shared" si="7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533</v>
      </c>
      <c r="B21" s="366" t="s">
        <v>564</v>
      </c>
      <c r="C21" s="367" t="s">
        <v>565</v>
      </c>
      <c r="D21" s="189">
        <v>1646</v>
      </c>
      <c r="E21" s="189">
        <v>3</v>
      </c>
      <c r="F21" s="189"/>
      <c r="G21" s="74">
        <f t="shared" si="3"/>
        <v>1649</v>
      </c>
      <c r="H21" s="65"/>
      <c r="I21" s="65"/>
      <c r="J21" s="74">
        <f t="shared" si="2"/>
        <v>1649</v>
      </c>
      <c r="K21" s="65">
        <v>517</v>
      </c>
      <c r="L21" s="65">
        <v>67</v>
      </c>
      <c r="M21" s="65"/>
      <c r="N21" s="74">
        <f t="shared" si="6"/>
        <v>584</v>
      </c>
      <c r="O21" s="65"/>
      <c r="P21" s="65"/>
      <c r="Q21" s="74">
        <f t="shared" si="5"/>
        <v>584</v>
      </c>
      <c r="R21" s="74">
        <f t="shared" si="7"/>
        <v>1065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536</v>
      </c>
      <c r="B22" s="366" t="s">
        <v>566</v>
      </c>
      <c r="C22" s="367" t="s">
        <v>567</v>
      </c>
      <c r="D22" s="189">
        <v>760</v>
      </c>
      <c r="E22" s="189">
        <v>45</v>
      </c>
      <c r="F22" s="189">
        <v>0</v>
      </c>
      <c r="G22" s="74">
        <f t="shared" si="3"/>
        <v>805</v>
      </c>
      <c r="H22" s="65"/>
      <c r="I22" s="65"/>
      <c r="J22" s="74">
        <f t="shared" si="2"/>
        <v>805</v>
      </c>
      <c r="K22" s="65">
        <v>535</v>
      </c>
      <c r="L22" s="65">
        <v>40</v>
      </c>
      <c r="M22" s="65">
        <v>0</v>
      </c>
      <c r="N22" s="74">
        <f t="shared" si="6"/>
        <v>575</v>
      </c>
      <c r="O22" s="65"/>
      <c r="P22" s="65"/>
      <c r="Q22" s="74">
        <f t="shared" si="5"/>
        <v>575</v>
      </c>
      <c r="R22" s="74">
        <f t="shared" si="7"/>
        <v>230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539</v>
      </c>
      <c r="B23" s="374" t="s">
        <v>568</v>
      </c>
      <c r="C23" s="367" t="s">
        <v>569</v>
      </c>
      <c r="D23" s="189">
        <v>118</v>
      </c>
      <c r="E23" s="189"/>
      <c r="F23" s="189"/>
      <c r="G23" s="74">
        <f t="shared" si="3"/>
        <v>118</v>
      </c>
      <c r="H23" s="65"/>
      <c r="I23" s="65"/>
      <c r="J23" s="74">
        <f t="shared" si="2"/>
        <v>118</v>
      </c>
      <c r="K23" s="65">
        <v>118</v>
      </c>
      <c r="L23" s="65">
        <v>0</v>
      </c>
      <c r="M23" s="65"/>
      <c r="N23" s="74">
        <f t="shared" si="6"/>
        <v>118</v>
      </c>
      <c r="O23" s="65"/>
      <c r="P23" s="65"/>
      <c r="Q23" s="74">
        <f t="shared" si="5"/>
        <v>118</v>
      </c>
      <c r="R23" s="74">
        <f t="shared" si="7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542</v>
      </c>
      <c r="B24" s="375" t="s">
        <v>552</v>
      </c>
      <c r="C24" s="367" t="s">
        <v>570</v>
      </c>
      <c r="D24" s="189">
        <v>4717</v>
      </c>
      <c r="E24" s="189">
        <v>2</v>
      </c>
      <c r="F24" s="189"/>
      <c r="G24" s="74">
        <f t="shared" si="3"/>
        <v>4719</v>
      </c>
      <c r="H24" s="65"/>
      <c r="I24" s="65"/>
      <c r="J24" s="74">
        <f t="shared" si="2"/>
        <v>4719</v>
      </c>
      <c r="K24" s="65">
        <v>1011</v>
      </c>
      <c r="L24" s="65">
        <v>252</v>
      </c>
      <c r="M24" s="65"/>
      <c r="N24" s="74">
        <f t="shared" si="6"/>
        <v>1263</v>
      </c>
      <c r="O24" s="65"/>
      <c r="P24" s="65"/>
      <c r="Q24" s="74">
        <f t="shared" si="5"/>
        <v>1263</v>
      </c>
      <c r="R24" s="74">
        <f t="shared" si="7"/>
        <v>3456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824</v>
      </c>
      <c r="C25" s="376" t="s">
        <v>572</v>
      </c>
      <c r="D25" s="190">
        <f>SUM(D21:D24)</f>
        <v>7241</v>
      </c>
      <c r="E25" s="190">
        <f aca="true" t="shared" si="8" ref="E25:P25">SUM(E21:E24)</f>
        <v>50</v>
      </c>
      <c r="F25" s="190">
        <f t="shared" si="8"/>
        <v>0</v>
      </c>
      <c r="G25" s="67">
        <f t="shared" si="3"/>
        <v>7291</v>
      </c>
      <c r="H25" s="66">
        <f t="shared" si="8"/>
        <v>0</v>
      </c>
      <c r="I25" s="66">
        <f t="shared" si="8"/>
        <v>0</v>
      </c>
      <c r="J25" s="67">
        <f t="shared" si="2"/>
        <v>7291</v>
      </c>
      <c r="K25" s="66">
        <f t="shared" si="8"/>
        <v>2181</v>
      </c>
      <c r="L25" s="66">
        <f t="shared" si="8"/>
        <v>359</v>
      </c>
      <c r="M25" s="66">
        <f t="shared" si="8"/>
        <v>0</v>
      </c>
      <c r="N25" s="67">
        <f t="shared" si="6"/>
        <v>2540</v>
      </c>
      <c r="O25" s="66">
        <f t="shared" si="8"/>
        <v>0</v>
      </c>
      <c r="P25" s="66">
        <f t="shared" si="8"/>
        <v>0</v>
      </c>
      <c r="Q25" s="67">
        <f t="shared" si="5"/>
        <v>2540</v>
      </c>
      <c r="R25" s="67">
        <f t="shared" si="7"/>
        <v>4751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573</v>
      </c>
      <c r="B26" s="377" t="s">
        <v>574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533</v>
      </c>
      <c r="B27" s="379" t="s">
        <v>838</v>
      </c>
      <c r="C27" s="380" t="s">
        <v>575</v>
      </c>
      <c r="D27" s="192">
        <f>SUM(D28:D31)</f>
        <v>15140</v>
      </c>
      <c r="E27" s="192">
        <f aca="true" t="shared" si="9" ref="E27:P27">SUM(E28:E31)</f>
        <v>4082</v>
      </c>
      <c r="F27" s="192">
        <f t="shared" si="9"/>
        <v>102</v>
      </c>
      <c r="G27" s="71">
        <f t="shared" si="3"/>
        <v>19120</v>
      </c>
      <c r="H27" s="70">
        <f t="shared" si="9"/>
        <v>0</v>
      </c>
      <c r="I27" s="70">
        <f t="shared" si="9"/>
        <v>0</v>
      </c>
      <c r="J27" s="71">
        <f t="shared" si="2"/>
        <v>19120</v>
      </c>
      <c r="K27" s="70">
        <f t="shared" si="9"/>
        <v>0</v>
      </c>
      <c r="L27" s="70">
        <f t="shared" si="9"/>
        <v>0</v>
      </c>
      <c r="M27" s="70">
        <f t="shared" si="9"/>
        <v>0</v>
      </c>
      <c r="N27" s="71">
        <f t="shared" si="6"/>
        <v>0</v>
      </c>
      <c r="O27" s="70">
        <f t="shared" si="9"/>
        <v>0</v>
      </c>
      <c r="P27" s="70">
        <f t="shared" si="9"/>
        <v>0</v>
      </c>
      <c r="Q27" s="71">
        <f>N27+O27-P27</f>
        <v>0</v>
      </c>
      <c r="R27" s="71">
        <f>J27-Q27</f>
        <v>19120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576</v>
      </c>
      <c r="D28" s="189"/>
      <c r="E28" s="189"/>
      <c r="F28" s="189"/>
      <c r="G28" s="74">
        <f t="shared" si="3"/>
        <v>0</v>
      </c>
      <c r="H28" s="65"/>
      <c r="I28" s="65"/>
      <c r="J28" s="74">
        <f t="shared" si="2"/>
        <v>0</v>
      </c>
      <c r="K28" s="72"/>
      <c r="L28" s="72"/>
      <c r="M28" s="72"/>
      <c r="N28" s="74">
        <f t="shared" si="6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577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2"/>
        <v>0</v>
      </c>
      <c r="K29" s="72"/>
      <c r="L29" s="72"/>
      <c r="M29" s="72"/>
      <c r="N29" s="74">
        <f t="shared" si="6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578</v>
      </c>
      <c r="D30" s="189">
        <v>15132</v>
      </c>
      <c r="E30" s="189">
        <v>4082</v>
      </c>
      <c r="F30" s="189">
        <v>99</v>
      </c>
      <c r="G30" s="74">
        <f t="shared" si="3"/>
        <v>19115</v>
      </c>
      <c r="H30" s="72"/>
      <c r="I30" s="72"/>
      <c r="J30" s="74">
        <f t="shared" si="2"/>
        <v>19115</v>
      </c>
      <c r="K30" s="72"/>
      <c r="L30" s="72"/>
      <c r="M30" s="72"/>
      <c r="N30" s="74">
        <f t="shared" si="6"/>
        <v>0</v>
      </c>
      <c r="O30" s="72"/>
      <c r="P30" s="72"/>
      <c r="Q30" s="74">
        <f t="shared" si="10"/>
        <v>0</v>
      </c>
      <c r="R30" s="74">
        <f t="shared" si="11"/>
        <v>19115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579</v>
      </c>
      <c r="D31" s="189">
        <v>8</v>
      </c>
      <c r="E31" s="189"/>
      <c r="F31" s="189">
        <v>3</v>
      </c>
      <c r="G31" s="74">
        <f t="shared" si="3"/>
        <v>5</v>
      </c>
      <c r="H31" s="72"/>
      <c r="I31" s="72"/>
      <c r="J31" s="74">
        <f t="shared" si="2"/>
        <v>5</v>
      </c>
      <c r="K31" s="72"/>
      <c r="L31" s="72"/>
      <c r="M31" s="72"/>
      <c r="N31" s="74">
        <f t="shared" si="6"/>
        <v>0</v>
      </c>
      <c r="O31" s="72"/>
      <c r="P31" s="72"/>
      <c r="Q31" s="74">
        <f t="shared" si="10"/>
        <v>0</v>
      </c>
      <c r="R31" s="74">
        <f t="shared" si="11"/>
        <v>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536</v>
      </c>
      <c r="B32" s="379" t="s">
        <v>580</v>
      </c>
      <c r="C32" s="367" t="s">
        <v>581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2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6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582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2"/>
        <v>0</v>
      </c>
      <c r="K33" s="72"/>
      <c r="L33" s="72"/>
      <c r="M33" s="72"/>
      <c r="N33" s="74">
        <f t="shared" si="6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583</v>
      </c>
      <c r="C34" s="367" t="s">
        <v>584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2"/>
        <v>0</v>
      </c>
      <c r="K34" s="72"/>
      <c r="L34" s="72"/>
      <c r="M34" s="72"/>
      <c r="N34" s="74">
        <f t="shared" si="6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585</v>
      </c>
      <c r="C35" s="367" t="s">
        <v>586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2"/>
        <v>0</v>
      </c>
      <c r="K35" s="72"/>
      <c r="L35" s="72"/>
      <c r="M35" s="72"/>
      <c r="N35" s="74">
        <f t="shared" si="6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587</v>
      </c>
      <c r="C36" s="367" t="s">
        <v>588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2"/>
        <v>0</v>
      </c>
      <c r="K36" s="72"/>
      <c r="L36" s="72"/>
      <c r="M36" s="72"/>
      <c r="N36" s="74">
        <f t="shared" si="6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539</v>
      </c>
      <c r="B37" s="381" t="s">
        <v>552</v>
      </c>
      <c r="C37" s="367" t="s">
        <v>589</v>
      </c>
      <c r="D37" s="189"/>
      <c r="E37" s="189">
        <v>0</v>
      </c>
      <c r="F37" s="189"/>
      <c r="G37" s="74">
        <f t="shared" si="3"/>
        <v>0</v>
      </c>
      <c r="H37" s="72"/>
      <c r="I37" s="72"/>
      <c r="J37" s="74">
        <f t="shared" si="2"/>
        <v>0</v>
      </c>
      <c r="K37" s="72"/>
      <c r="L37" s="72"/>
      <c r="M37" s="72"/>
      <c r="N37" s="74">
        <f t="shared" si="6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839</v>
      </c>
      <c r="C38" s="369" t="s">
        <v>591</v>
      </c>
      <c r="D38" s="194">
        <f>D27+D32+D37</f>
        <v>15140</v>
      </c>
      <c r="E38" s="194">
        <f aca="true" t="shared" si="13" ref="E38:P38">E27+E32+E37</f>
        <v>4082</v>
      </c>
      <c r="F38" s="194">
        <f t="shared" si="13"/>
        <v>102</v>
      </c>
      <c r="G38" s="74">
        <f t="shared" si="3"/>
        <v>19120</v>
      </c>
      <c r="H38" s="75">
        <f t="shared" si="13"/>
        <v>0</v>
      </c>
      <c r="I38" s="75">
        <f t="shared" si="13"/>
        <v>0</v>
      </c>
      <c r="J38" s="74">
        <f t="shared" si="2"/>
        <v>19120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6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19120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592</v>
      </c>
      <c r="B39" s="370" t="s">
        <v>593</v>
      </c>
      <c r="C39" s="369" t="s">
        <v>594</v>
      </c>
      <c r="D39" s="189">
        <v>6212</v>
      </c>
      <c r="E39" s="189">
        <v>0</v>
      </c>
      <c r="F39" s="189">
        <v>0</v>
      </c>
      <c r="G39" s="74">
        <f t="shared" si="3"/>
        <v>6212</v>
      </c>
      <c r="H39" s="72"/>
      <c r="I39" s="72"/>
      <c r="J39" s="74">
        <f t="shared" si="2"/>
        <v>6212</v>
      </c>
      <c r="K39" s="72"/>
      <c r="L39" s="72"/>
      <c r="M39" s="72"/>
      <c r="N39" s="74">
        <f t="shared" si="6"/>
        <v>0</v>
      </c>
      <c r="O39" s="72"/>
      <c r="P39" s="72"/>
      <c r="Q39" s="74">
        <f t="shared" si="10"/>
        <v>0</v>
      </c>
      <c r="R39" s="74">
        <f t="shared" si="11"/>
        <v>6212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595</v>
      </c>
      <c r="C40" s="359" t="s">
        <v>596</v>
      </c>
      <c r="D40" s="438">
        <f>D17+D18+D19+D25+D38+D39</f>
        <v>326807</v>
      </c>
      <c r="E40" s="438">
        <f>E17+E18+E19+E25+E38+E39</f>
        <v>55704</v>
      </c>
      <c r="F40" s="438">
        <f aca="true" t="shared" si="14" ref="F40:R40">F17+F18+F19+F25+F38+F39</f>
        <v>2560</v>
      </c>
      <c r="G40" s="438">
        <f t="shared" si="14"/>
        <v>379951</v>
      </c>
      <c r="H40" s="438">
        <f t="shared" si="14"/>
        <v>0</v>
      </c>
      <c r="I40" s="438">
        <f t="shared" si="14"/>
        <v>0</v>
      </c>
      <c r="J40" s="438">
        <f t="shared" si="14"/>
        <v>379951</v>
      </c>
      <c r="K40" s="438">
        <f t="shared" si="14"/>
        <v>27241</v>
      </c>
      <c r="L40" s="438">
        <f t="shared" si="14"/>
        <v>7016</v>
      </c>
      <c r="M40" s="438">
        <f t="shared" si="14"/>
        <v>628</v>
      </c>
      <c r="N40" s="438">
        <f t="shared" si="14"/>
        <v>33629</v>
      </c>
      <c r="O40" s="438">
        <f t="shared" si="14"/>
        <v>0</v>
      </c>
      <c r="P40" s="438">
        <f t="shared" si="14"/>
        <v>0</v>
      </c>
      <c r="Q40" s="438">
        <f t="shared" si="14"/>
        <v>33629</v>
      </c>
      <c r="R40" s="438">
        <f t="shared" si="14"/>
        <v>346322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597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 t="s">
        <v>885</v>
      </c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907</v>
      </c>
      <c r="C44" s="354"/>
      <c r="D44" s="355"/>
      <c r="E44" s="355"/>
      <c r="F44" s="355"/>
      <c r="G44" s="351"/>
      <c r="H44" s="356" t="s">
        <v>848</v>
      </c>
      <c r="I44" s="356"/>
      <c r="J44" s="356"/>
      <c r="K44" s="608"/>
      <c r="L44" s="608"/>
      <c r="M44" s="608"/>
      <c r="N44" s="608"/>
      <c r="O44" s="597" t="s">
        <v>849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E9:F16 D10:D16 K9:M16 H9:I16 O9:P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2">
      <selection activeCell="C109" sqref="C109:F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598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379</v>
      </c>
      <c r="B3" s="619" t="str">
        <f>'справка №1-БАЛАНС'!E3</f>
        <v>ИНДУСТРИАЛЕН ХОЛДИНГ БЪЛГАРИЯ АД</v>
      </c>
      <c r="C3" s="620"/>
      <c r="D3" s="526" t="s">
        <v>2</v>
      </c>
      <c r="E3" s="107">
        <f>'справка №1-БАЛАНС'!H3</f>
        <v>121631219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 към 30 септември  2011 г.</v>
      </c>
      <c r="C4" s="618"/>
      <c r="D4" s="527" t="s">
        <v>3</v>
      </c>
      <c r="E4" s="107">
        <f>'справка №1-БАЛАНС'!H4</f>
        <v>62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599</v>
      </c>
      <c r="B5" s="496"/>
      <c r="C5" s="497"/>
      <c r="D5" s="107"/>
      <c r="E5" s="498" t="s">
        <v>600</v>
      </c>
    </row>
    <row r="6" spans="1:14" s="100" customFormat="1" ht="12">
      <c r="A6" s="389" t="s">
        <v>457</v>
      </c>
      <c r="B6" s="390" t="s">
        <v>7</v>
      </c>
      <c r="C6" s="391" t="s">
        <v>601</v>
      </c>
      <c r="D6" s="138" t="s">
        <v>602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603</v>
      </c>
      <c r="E7" s="124" t="s">
        <v>604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605</v>
      </c>
      <c r="B9" s="394" t="s">
        <v>606</v>
      </c>
      <c r="C9" s="108"/>
      <c r="D9" s="108"/>
      <c r="E9" s="120">
        <f>C9-D9</f>
        <v>0</v>
      </c>
      <c r="F9" s="106"/>
    </row>
    <row r="10" spans="1:6" ht="12">
      <c r="A10" s="393" t="s">
        <v>607</v>
      </c>
      <c r="B10" s="395"/>
      <c r="C10" s="104"/>
      <c r="D10" s="104"/>
      <c r="E10" s="120"/>
      <c r="F10" s="106"/>
    </row>
    <row r="11" spans="1:15" ht="12">
      <c r="A11" s="396" t="s">
        <v>608</v>
      </c>
      <c r="B11" s="397" t="s">
        <v>609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610</v>
      </c>
      <c r="B12" s="397" t="s">
        <v>611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612</v>
      </c>
      <c r="B13" s="397" t="s">
        <v>613</v>
      </c>
      <c r="C13" s="108"/>
      <c r="D13" s="108"/>
      <c r="E13" s="120">
        <f t="shared" si="0"/>
        <v>0</v>
      </c>
      <c r="F13" s="106"/>
    </row>
    <row r="14" spans="1:6" ht="12">
      <c r="A14" s="396" t="s">
        <v>614</v>
      </c>
      <c r="B14" s="397" t="s">
        <v>615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616</v>
      </c>
      <c r="B15" s="397" t="s">
        <v>617</v>
      </c>
      <c r="C15" s="108">
        <v>7175</v>
      </c>
      <c r="D15" s="108"/>
      <c r="E15" s="120">
        <f t="shared" si="0"/>
        <v>7175</v>
      </c>
      <c r="F15" s="106"/>
    </row>
    <row r="16" spans="1:15" ht="12">
      <c r="A16" s="396" t="s">
        <v>618</v>
      </c>
      <c r="B16" s="397" t="s">
        <v>619</v>
      </c>
      <c r="C16" s="119">
        <f>+C17+C18</f>
        <v>296</v>
      </c>
      <c r="D16" s="119">
        <f>+D17+D18</f>
        <v>0</v>
      </c>
      <c r="E16" s="120">
        <f t="shared" si="0"/>
        <v>296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620</v>
      </c>
      <c r="B17" s="397" t="s">
        <v>621</v>
      </c>
      <c r="C17" s="108"/>
      <c r="D17" s="108"/>
      <c r="E17" s="120">
        <f t="shared" si="0"/>
        <v>0</v>
      </c>
      <c r="F17" s="106"/>
    </row>
    <row r="18" spans="1:6" ht="12">
      <c r="A18" s="396" t="s">
        <v>614</v>
      </c>
      <c r="B18" s="397" t="s">
        <v>622</v>
      </c>
      <c r="C18" s="108">
        <v>296</v>
      </c>
      <c r="D18" s="108"/>
      <c r="E18" s="120">
        <f t="shared" si="0"/>
        <v>296</v>
      </c>
      <c r="F18" s="106"/>
    </row>
    <row r="19" spans="1:15" ht="12">
      <c r="A19" s="398" t="s">
        <v>623</v>
      </c>
      <c r="B19" s="394" t="s">
        <v>624</v>
      </c>
      <c r="C19" s="104">
        <f>C11+C15+C16</f>
        <v>7471</v>
      </c>
      <c r="D19" s="104">
        <f>D11+D15+D16</f>
        <v>0</v>
      </c>
      <c r="E19" s="118">
        <f>E11+E15+E16</f>
        <v>7471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625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626</v>
      </c>
      <c r="B21" s="394" t="s">
        <v>627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628</v>
      </c>
      <c r="B23" s="399"/>
      <c r="C23" s="119"/>
      <c r="D23" s="104"/>
      <c r="E23" s="120"/>
      <c r="F23" s="106"/>
    </row>
    <row r="24" spans="1:15" ht="12">
      <c r="A24" s="396" t="s">
        <v>629</v>
      </c>
      <c r="B24" s="397" t="s">
        <v>630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631</v>
      </c>
      <c r="B25" s="397" t="s">
        <v>632</v>
      </c>
      <c r="C25" s="108">
        <v>0</v>
      </c>
      <c r="D25" s="108">
        <f>C25</f>
        <v>0</v>
      </c>
      <c r="E25" s="120">
        <f t="shared" si="0"/>
        <v>0</v>
      </c>
      <c r="F25" s="106"/>
    </row>
    <row r="26" spans="1:6" ht="12">
      <c r="A26" s="396" t="s">
        <v>633</v>
      </c>
      <c r="B26" s="397" t="s">
        <v>634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635</v>
      </c>
      <c r="B27" s="397" t="s">
        <v>636</v>
      </c>
      <c r="C27" s="108">
        <v>0</v>
      </c>
      <c r="D27" s="108">
        <f>C27</f>
        <v>0</v>
      </c>
      <c r="E27" s="120">
        <f t="shared" si="0"/>
        <v>0</v>
      </c>
      <c r="F27" s="106"/>
    </row>
    <row r="28" spans="1:6" ht="12">
      <c r="A28" s="396" t="s">
        <v>637</v>
      </c>
      <c r="B28" s="397" t="s">
        <v>638</v>
      </c>
      <c r="C28" s="108">
        <v>5827</v>
      </c>
      <c r="D28" s="108">
        <f>C28</f>
        <v>5827</v>
      </c>
      <c r="E28" s="120">
        <f t="shared" si="0"/>
        <v>0</v>
      </c>
      <c r="F28" s="106"/>
    </row>
    <row r="29" spans="1:6" ht="12">
      <c r="A29" s="396" t="s">
        <v>639</v>
      </c>
      <c r="B29" s="397" t="s">
        <v>640</v>
      </c>
      <c r="C29" s="108">
        <v>484</v>
      </c>
      <c r="D29" s="108">
        <f>C29</f>
        <v>484</v>
      </c>
      <c r="E29" s="120">
        <f t="shared" si="0"/>
        <v>0</v>
      </c>
      <c r="F29" s="106"/>
    </row>
    <row r="30" spans="1:6" ht="12">
      <c r="A30" s="396" t="s">
        <v>641</v>
      </c>
      <c r="B30" s="397" t="s">
        <v>642</v>
      </c>
      <c r="C30" s="108"/>
      <c r="D30" s="108"/>
      <c r="E30" s="120">
        <f t="shared" si="0"/>
        <v>0</v>
      </c>
      <c r="F30" s="106"/>
    </row>
    <row r="31" spans="1:6" ht="12">
      <c r="A31" s="396" t="s">
        <v>643</v>
      </c>
      <c r="B31" s="397" t="s">
        <v>644</v>
      </c>
      <c r="C31" s="108">
        <v>16</v>
      </c>
      <c r="D31" s="108">
        <f>C31</f>
        <v>16</v>
      </c>
      <c r="E31" s="120">
        <f t="shared" si="0"/>
        <v>0</v>
      </c>
      <c r="F31" s="106"/>
    </row>
    <row r="32" spans="1:6" ht="12">
      <c r="A32" s="396" t="s">
        <v>645</v>
      </c>
      <c r="B32" s="397" t="s">
        <v>646</v>
      </c>
      <c r="C32" s="108"/>
      <c r="D32" s="108"/>
      <c r="E32" s="120">
        <f t="shared" si="0"/>
        <v>0</v>
      </c>
      <c r="F32" s="106"/>
    </row>
    <row r="33" spans="1:15" ht="12">
      <c r="A33" s="396" t="s">
        <v>647</v>
      </c>
      <c r="B33" s="397" t="s">
        <v>648</v>
      </c>
      <c r="C33" s="105">
        <f>SUM(C34:C37)</f>
        <v>1958</v>
      </c>
      <c r="D33" s="105">
        <f>SUM(D34:D37)</f>
        <v>1958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649</v>
      </c>
      <c r="B34" s="397" t="s">
        <v>650</v>
      </c>
      <c r="C34" s="108">
        <v>676</v>
      </c>
      <c r="D34" s="108">
        <f>C34</f>
        <v>676</v>
      </c>
      <c r="E34" s="120">
        <f t="shared" si="0"/>
        <v>0</v>
      </c>
      <c r="F34" s="106"/>
    </row>
    <row r="35" spans="1:6" ht="12">
      <c r="A35" s="396" t="s">
        <v>651</v>
      </c>
      <c r="B35" s="397" t="s">
        <v>652</v>
      </c>
      <c r="C35" s="108">
        <v>1277</v>
      </c>
      <c r="D35" s="108">
        <f>C35</f>
        <v>1277</v>
      </c>
      <c r="E35" s="120">
        <f t="shared" si="0"/>
        <v>0</v>
      </c>
      <c r="F35" s="106"/>
    </row>
    <row r="36" spans="1:6" ht="12">
      <c r="A36" s="396" t="s">
        <v>653</v>
      </c>
      <c r="B36" s="397" t="s">
        <v>654</v>
      </c>
      <c r="C36" s="108"/>
      <c r="D36" s="108"/>
      <c r="E36" s="120">
        <f t="shared" si="0"/>
        <v>0</v>
      </c>
      <c r="F36" s="106"/>
    </row>
    <row r="37" spans="1:6" ht="12">
      <c r="A37" s="396" t="s">
        <v>655</v>
      </c>
      <c r="B37" s="397" t="s">
        <v>656</v>
      </c>
      <c r="C37" s="108">
        <v>5</v>
      </c>
      <c r="D37" s="108">
        <v>5</v>
      </c>
      <c r="E37" s="120">
        <f t="shared" si="0"/>
        <v>0</v>
      </c>
      <c r="F37" s="106"/>
    </row>
    <row r="38" spans="1:15" ht="12">
      <c r="A38" s="396" t="s">
        <v>657</v>
      </c>
      <c r="B38" s="397" t="s">
        <v>658</v>
      </c>
      <c r="C38" s="119">
        <f>SUM(C39:C42)</f>
        <v>341</v>
      </c>
      <c r="D38" s="105">
        <f>SUM(D39:D42)</f>
        <v>341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659</v>
      </c>
      <c r="B39" s="397" t="s">
        <v>660</v>
      </c>
      <c r="C39" s="108"/>
      <c r="D39" s="108"/>
      <c r="E39" s="120">
        <f t="shared" si="0"/>
        <v>0</v>
      </c>
      <c r="F39" s="106"/>
    </row>
    <row r="40" spans="1:6" ht="12">
      <c r="A40" s="396" t="s">
        <v>661</v>
      </c>
      <c r="B40" s="397" t="s">
        <v>662</v>
      </c>
      <c r="C40" s="108"/>
      <c r="D40" s="108"/>
      <c r="E40" s="120">
        <f t="shared" si="0"/>
        <v>0</v>
      </c>
      <c r="F40" s="106"/>
    </row>
    <row r="41" spans="1:6" ht="12">
      <c r="A41" s="396" t="s">
        <v>663</v>
      </c>
      <c r="B41" s="397" t="s">
        <v>664</v>
      </c>
      <c r="C41" s="108"/>
      <c r="D41" s="108"/>
      <c r="E41" s="120">
        <f t="shared" si="0"/>
        <v>0</v>
      </c>
      <c r="F41" s="106"/>
    </row>
    <row r="42" spans="1:6" ht="12">
      <c r="A42" s="396" t="s">
        <v>665</v>
      </c>
      <c r="B42" s="397" t="s">
        <v>666</v>
      </c>
      <c r="C42" s="108">
        <v>341</v>
      </c>
      <c r="D42" s="108">
        <f>C42</f>
        <v>341</v>
      </c>
      <c r="E42" s="120">
        <f t="shared" si="0"/>
        <v>0</v>
      </c>
      <c r="F42" s="106"/>
    </row>
    <row r="43" spans="1:15" ht="12">
      <c r="A43" s="398" t="s">
        <v>667</v>
      </c>
      <c r="B43" s="394" t="s">
        <v>668</v>
      </c>
      <c r="C43" s="104">
        <f>C24+C28+C29+C31+C30+C32+C33+C38</f>
        <v>8626</v>
      </c>
      <c r="D43" s="104">
        <f>D24+D28+D29+D31+D30+D32+D33+D38</f>
        <v>8626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669</v>
      </c>
      <c r="B44" s="395" t="s">
        <v>670</v>
      </c>
      <c r="C44" s="103">
        <f>C43+C21+C19+C9</f>
        <v>16097</v>
      </c>
      <c r="D44" s="103">
        <f>D43+D21+D19+D9</f>
        <v>8626</v>
      </c>
      <c r="E44" s="118">
        <f>E43+E21+E19+E9</f>
        <v>7471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457</v>
      </c>
      <c r="B48" s="390" t="s">
        <v>7</v>
      </c>
      <c r="C48" s="404" t="s">
        <v>672</v>
      </c>
      <c r="D48" s="138" t="s">
        <v>673</v>
      </c>
      <c r="E48" s="138"/>
      <c r="F48" s="138" t="s">
        <v>674</v>
      </c>
    </row>
    <row r="49" spans="1:6" s="100" customFormat="1" ht="12">
      <c r="A49" s="389"/>
      <c r="B49" s="392"/>
      <c r="C49" s="404"/>
      <c r="D49" s="393" t="s">
        <v>603</v>
      </c>
      <c r="E49" s="393" t="s">
        <v>604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675</v>
      </c>
      <c r="B51" s="399"/>
      <c r="C51" s="103"/>
      <c r="D51" s="103"/>
      <c r="E51" s="103"/>
      <c r="F51" s="405"/>
    </row>
    <row r="52" spans="1:16" ht="24">
      <c r="A52" s="396" t="s">
        <v>676</v>
      </c>
      <c r="B52" s="397" t="s">
        <v>677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678</v>
      </c>
      <c r="B53" s="397" t="s">
        <v>679</v>
      </c>
      <c r="C53" s="108"/>
      <c r="D53" s="108"/>
      <c r="E53" s="119">
        <f>C53-D53</f>
        <v>0</v>
      </c>
      <c r="F53" s="108"/>
    </row>
    <row r="54" spans="1:6" ht="12">
      <c r="A54" s="396" t="s">
        <v>680</v>
      </c>
      <c r="B54" s="397" t="s">
        <v>681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665</v>
      </c>
      <c r="B55" s="397" t="s">
        <v>682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683</v>
      </c>
      <c r="B56" s="397" t="s">
        <v>684</v>
      </c>
      <c r="C56" s="103">
        <f>C57+C59</f>
        <v>55343</v>
      </c>
      <c r="D56" s="103">
        <f>D57+D59</f>
        <v>0</v>
      </c>
      <c r="E56" s="119">
        <f t="shared" si="1"/>
        <v>55343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685</v>
      </c>
      <c r="B57" s="397" t="s">
        <v>686</v>
      </c>
      <c r="C57" s="108">
        <v>55343</v>
      </c>
      <c r="D57" s="108"/>
      <c r="E57" s="119">
        <f t="shared" si="1"/>
        <v>55343</v>
      </c>
      <c r="F57" s="108"/>
    </row>
    <row r="58" spans="1:6" ht="12">
      <c r="A58" s="406" t="s">
        <v>687</v>
      </c>
      <c r="B58" s="397" t="s">
        <v>688</v>
      </c>
      <c r="C58" s="109"/>
      <c r="D58" s="109"/>
      <c r="E58" s="119">
        <f t="shared" si="1"/>
        <v>0</v>
      </c>
      <c r="F58" s="109"/>
    </row>
    <row r="59" spans="1:6" ht="12">
      <c r="A59" s="406" t="s">
        <v>689</v>
      </c>
      <c r="B59" s="397" t="s">
        <v>690</v>
      </c>
      <c r="C59" s="108"/>
      <c r="D59" s="108"/>
      <c r="E59" s="119">
        <f t="shared" si="1"/>
        <v>0</v>
      </c>
      <c r="F59" s="108"/>
    </row>
    <row r="60" spans="1:6" ht="12">
      <c r="A60" s="406" t="s">
        <v>687</v>
      </c>
      <c r="B60" s="397" t="s">
        <v>691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693</v>
      </c>
      <c r="C62" s="108"/>
      <c r="D62" s="108"/>
      <c r="E62" s="119">
        <f t="shared" si="1"/>
        <v>0</v>
      </c>
      <c r="F62" s="110"/>
    </row>
    <row r="63" spans="1:6" ht="12">
      <c r="A63" s="396" t="s">
        <v>694</v>
      </c>
      <c r="B63" s="397" t="s">
        <v>695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696</v>
      </c>
      <c r="B64" s="397" t="s">
        <v>697</v>
      </c>
      <c r="C64" s="108">
        <v>1352</v>
      </c>
      <c r="D64" s="108"/>
      <c r="E64" s="119">
        <f t="shared" si="1"/>
        <v>1352</v>
      </c>
      <c r="F64" s="110"/>
    </row>
    <row r="65" spans="1:6" ht="12">
      <c r="A65" s="396" t="s">
        <v>698</v>
      </c>
      <c r="B65" s="397" t="s">
        <v>699</v>
      </c>
      <c r="C65" s="109">
        <v>863</v>
      </c>
      <c r="D65" s="109"/>
      <c r="E65" s="119">
        <f t="shared" si="1"/>
        <v>863</v>
      </c>
      <c r="F65" s="111"/>
    </row>
    <row r="66" spans="1:16" ht="12">
      <c r="A66" s="398" t="s">
        <v>700</v>
      </c>
      <c r="B66" s="394" t="s">
        <v>701</v>
      </c>
      <c r="C66" s="103">
        <f>C52+C56+C61+C62+C63+C64</f>
        <v>56695</v>
      </c>
      <c r="D66" s="103">
        <f>D52+D56+D61+D62+D63+D64</f>
        <v>0</v>
      </c>
      <c r="E66" s="119">
        <f t="shared" si="1"/>
        <v>56695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702</v>
      </c>
      <c r="B67" s="395"/>
      <c r="C67" s="104"/>
      <c r="D67" s="104"/>
      <c r="E67" s="119"/>
      <c r="F67" s="112"/>
    </row>
    <row r="68" spans="1:6" ht="12">
      <c r="A68" s="396" t="s">
        <v>703</v>
      </c>
      <c r="B68" s="407" t="s">
        <v>704</v>
      </c>
      <c r="C68" s="108">
        <v>8255</v>
      </c>
      <c r="D68" s="108"/>
      <c r="E68" s="119">
        <f t="shared" si="1"/>
        <v>8255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705</v>
      </c>
      <c r="B70" s="399"/>
      <c r="C70" s="104"/>
      <c r="D70" s="104"/>
      <c r="E70" s="119"/>
      <c r="F70" s="112"/>
    </row>
    <row r="71" spans="1:16" ht="24">
      <c r="A71" s="396" t="s">
        <v>676</v>
      </c>
      <c r="B71" s="397" t="s">
        <v>706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707</v>
      </c>
      <c r="B72" s="397" t="s">
        <v>708</v>
      </c>
      <c r="C72" s="108">
        <v>0</v>
      </c>
      <c r="D72" s="108">
        <v>0</v>
      </c>
      <c r="E72" s="119">
        <f t="shared" si="1"/>
        <v>0</v>
      </c>
      <c r="F72" s="110"/>
    </row>
    <row r="73" spans="1:6" ht="12">
      <c r="A73" s="396" t="s">
        <v>709</v>
      </c>
      <c r="B73" s="397" t="s">
        <v>710</v>
      </c>
      <c r="C73" s="108">
        <v>0</v>
      </c>
      <c r="D73" s="108"/>
      <c r="E73" s="119">
        <f t="shared" si="1"/>
        <v>0</v>
      </c>
      <c r="F73" s="110"/>
    </row>
    <row r="74" spans="1:6" ht="12">
      <c r="A74" s="408" t="s">
        <v>711</v>
      </c>
      <c r="B74" s="397" t="s">
        <v>712</v>
      </c>
      <c r="C74" s="108"/>
      <c r="D74" s="108">
        <v>0</v>
      </c>
      <c r="E74" s="119">
        <f t="shared" si="1"/>
        <v>0</v>
      </c>
      <c r="F74" s="110"/>
    </row>
    <row r="75" spans="1:16" ht="24">
      <c r="A75" s="396" t="s">
        <v>683</v>
      </c>
      <c r="B75" s="397" t="s">
        <v>713</v>
      </c>
      <c r="C75" s="103">
        <f>C76+C78</f>
        <v>68604</v>
      </c>
      <c r="D75" s="103">
        <f>D76+D78</f>
        <v>68604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714</v>
      </c>
      <c r="B76" s="397" t="s">
        <v>715</v>
      </c>
      <c r="C76" s="108">
        <v>68253</v>
      </c>
      <c r="D76" s="108">
        <f>C76</f>
        <v>68253</v>
      </c>
      <c r="E76" s="119">
        <f t="shared" si="1"/>
        <v>0</v>
      </c>
      <c r="F76" s="108"/>
    </row>
    <row r="77" spans="1:6" ht="12">
      <c r="A77" s="396" t="s">
        <v>716</v>
      </c>
      <c r="B77" s="397" t="s">
        <v>717</v>
      </c>
      <c r="C77" s="109"/>
      <c r="D77" s="109"/>
      <c r="E77" s="119">
        <f t="shared" si="1"/>
        <v>0</v>
      </c>
      <c r="F77" s="109"/>
    </row>
    <row r="78" spans="1:6" ht="12">
      <c r="A78" s="396" t="s">
        <v>718</v>
      </c>
      <c r="B78" s="397" t="s">
        <v>719</v>
      </c>
      <c r="C78" s="108">
        <v>351</v>
      </c>
      <c r="D78" s="108">
        <v>351</v>
      </c>
      <c r="E78" s="119">
        <f t="shared" si="1"/>
        <v>0</v>
      </c>
      <c r="F78" s="108"/>
    </row>
    <row r="79" spans="1:6" ht="12">
      <c r="A79" s="396" t="s">
        <v>687</v>
      </c>
      <c r="B79" s="397" t="s">
        <v>720</v>
      </c>
      <c r="C79" s="109"/>
      <c r="D79" s="109"/>
      <c r="E79" s="119">
        <f t="shared" si="1"/>
        <v>0</v>
      </c>
      <c r="F79" s="109"/>
    </row>
    <row r="80" spans="1:16" ht="12">
      <c r="A80" s="396" t="s">
        <v>721</v>
      </c>
      <c r="B80" s="397" t="s">
        <v>722</v>
      </c>
      <c r="C80" s="103">
        <f>SUM(C81:C84)</f>
        <v>22385</v>
      </c>
      <c r="D80" s="103">
        <f>SUM(D81:D84)</f>
        <v>22385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723</v>
      </c>
      <c r="B81" s="397" t="s">
        <v>724</v>
      </c>
      <c r="C81" s="108"/>
      <c r="D81" s="108"/>
      <c r="E81" s="119">
        <f t="shared" si="1"/>
        <v>0</v>
      </c>
      <c r="F81" s="108"/>
    </row>
    <row r="82" spans="1:6" ht="12">
      <c r="A82" s="396" t="s">
        <v>725</v>
      </c>
      <c r="B82" s="397" t="s">
        <v>726</v>
      </c>
      <c r="C82" s="108">
        <v>22385</v>
      </c>
      <c r="D82" s="108">
        <v>22385</v>
      </c>
      <c r="E82" s="119">
        <f t="shared" si="1"/>
        <v>0</v>
      </c>
      <c r="F82" s="108"/>
    </row>
    <row r="83" spans="1:6" ht="24">
      <c r="A83" s="396" t="s">
        <v>727</v>
      </c>
      <c r="B83" s="397" t="s">
        <v>728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729</v>
      </c>
      <c r="B84" s="397" t="s">
        <v>730</v>
      </c>
      <c r="C84" s="108">
        <v>0</v>
      </c>
      <c r="D84" s="108">
        <v>0</v>
      </c>
      <c r="E84" s="119">
        <f t="shared" si="1"/>
        <v>0</v>
      </c>
      <c r="F84" s="108"/>
    </row>
    <row r="85" spans="1:16" ht="12">
      <c r="A85" s="396" t="s">
        <v>731</v>
      </c>
      <c r="B85" s="397" t="s">
        <v>732</v>
      </c>
      <c r="C85" s="104">
        <f>SUM(C86:C90)+C94</f>
        <v>25389</v>
      </c>
      <c r="D85" s="104">
        <f>SUM(D86:D90)+D94</f>
        <v>25389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733</v>
      </c>
      <c r="B86" s="397" t="s">
        <v>734</v>
      </c>
      <c r="C86" s="108"/>
      <c r="D86" s="108"/>
      <c r="E86" s="119">
        <f t="shared" si="1"/>
        <v>0</v>
      </c>
      <c r="F86" s="108"/>
    </row>
    <row r="87" spans="1:6" ht="12">
      <c r="A87" s="396" t="s">
        <v>735</v>
      </c>
      <c r="B87" s="397" t="s">
        <v>736</v>
      </c>
      <c r="C87" s="108">
        <v>20349</v>
      </c>
      <c r="D87" s="108">
        <f>C87</f>
        <v>20349</v>
      </c>
      <c r="E87" s="119">
        <f t="shared" si="1"/>
        <v>0</v>
      </c>
      <c r="F87" s="108"/>
    </row>
    <row r="88" spans="1:6" ht="12">
      <c r="A88" s="396" t="s">
        <v>737</v>
      </c>
      <c r="B88" s="397" t="s">
        <v>738</v>
      </c>
      <c r="C88" s="108">
        <v>2829</v>
      </c>
      <c r="D88" s="108">
        <f>C88</f>
        <v>2829</v>
      </c>
      <c r="E88" s="119">
        <f t="shared" si="1"/>
        <v>0</v>
      </c>
      <c r="F88" s="108"/>
    </row>
    <row r="89" spans="1:6" ht="12">
      <c r="A89" s="396" t="s">
        <v>739</v>
      </c>
      <c r="B89" s="397" t="s">
        <v>740</v>
      </c>
      <c r="C89" s="108">
        <v>1479</v>
      </c>
      <c r="D89" s="108">
        <f>C89</f>
        <v>1479</v>
      </c>
      <c r="E89" s="119">
        <f t="shared" si="1"/>
        <v>0</v>
      </c>
      <c r="F89" s="108"/>
    </row>
    <row r="90" spans="1:16" ht="12">
      <c r="A90" s="396" t="s">
        <v>741</v>
      </c>
      <c r="B90" s="397" t="s">
        <v>742</v>
      </c>
      <c r="C90" s="103">
        <f>SUM(C91:C93)</f>
        <v>391</v>
      </c>
      <c r="D90" s="103">
        <f>SUM(D91:D93)</f>
        <v>391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743</v>
      </c>
      <c r="B91" s="397" t="s">
        <v>744</v>
      </c>
      <c r="C91" s="108">
        <v>123</v>
      </c>
      <c r="D91" s="108">
        <f>C91</f>
        <v>123</v>
      </c>
      <c r="E91" s="119">
        <f t="shared" si="1"/>
        <v>0</v>
      </c>
      <c r="F91" s="108"/>
    </row>
    <row r="92" spans="1:6" ht="12">
      <c r="A92" s="396" t="s">
        <v>651</v>
      </c>
      <c r="B92" s="397" t="s">
        <v>745</v>
      </c>
      <c r="C92" s="108">
        <v>135</v>
      </c>
      <c r="D92" s="108">
        <f>C92</f>
        <v>135</v>
      </c>
      <c r="E92" s="119">
        <f t="shared" si="1"/>
        <v>0</v>
      </c>
      <c r="F92" s="108"/>
    </row>
    <row r="93" spans="1:6" ht="12">
      <c r="A93" s="396" t="s">
        <v>655</v>
      </c>
      <c r="B93" s="397" t="s">
        <v>746</v>
      </c>
      <c r="C93" s="108">
        <v>133</v>
      </c>
      <c r="D93" s="108">
        <f>C93</f>
        <v>133</v>
      </c>
      <c r="E93" s="119">
        <f t="shared" si="1"/>
        <v>0</v>
      </c>
      <c r="F93" s="108"/>
    </row>
    <row r="94" spans="1:6" ht="12">
      <c r="A94" s="396" t="s">
        <v>747</v>
      </c>
      <c r="B94" s="397" t="s">
        <v>748</v>
      </c>
      <c r="C94" s="108">
        <v>341</v>
      </c>
      <c r="D94" s="108">
        <f>C94</f>
        <v>341</v>
      </c>
      <c r="E94" s="119">
        <f t="shared" si="1"/>
        <v>0</v>
      </c>
      <c r="F94" s="108"/>
    </row>
    <row r="95" spans="1:6" ht="12">
      <c r="A95" s="396" t="s">
        <v>749</v>
      </c>
      <c r="B95" s="397" t="s">
        <v>750</v>
      </c>
      <c r="C95" s="108">
        <v>19561</v>
      </c>
      <c r="D95" s="108">
        <f>C95</f>
        <v>19561</v>
      </c>
      <c r="E95" s="119">
        <f t="shared" si="1"/>
        <v>0</v>
      </c>
      <c r="F95" s="110"/>
    </row>
    <row r="96" spans="1:16" ht="12">
      <c r="A96" s="398" t="s">
        <v>751</v>
      </c>
      <c r="B96" s="407" t="s">
        <v>752</v>
      </c>
      <c r="C96" s="104">
        <f>C85+C80+C75+C71+C95</f>
        <v>135939</v>
      </c>
      <c r="D96" s="104">
        <f>D85+D80+D75+D71+D95</f>
        <v>135939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753</v>
      </c>
      <c r="B97" s="395" t="s">
        <v>754</v>
      </c>
      <c r="C97" s="104">
        <f>C96+C68+C66</f>
        <v>200889</v>
      </c>
      <c r="D97" s="104">
        <f>D96+D68+D66</f>
        <v>135939</v>
      </c>
      <c r="E97" s="104">
        <f>E96+E68+E66</f>
        <v>64950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755</v>
      </c>
      <c r="B99" s="410"/>
      <c r="C99" s="113"/>
      <c r="D99" s="113"/>
      <c r="E99" s="113"/>
      <c r="F99" s="411" t="s">
        <v>514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457</v>
      </c>
      <c r="B100" s="395" t="s">
        <v>458</v>
      </c>
      <c r="C100" s="115" t="s">
        <v>756</v>
      </c>
      <c r="D100" s="115" t="s">
        <v>757</v>
      </c>
      <c r="E100" s="115" t="s">
        <v>758</v>
      </c>
      <c r="F100" s="115" t="s">
        <v>759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760</v>
      </c>
      <c r="B102" s="397" t="s">
        <v>761</v>
      </c>
      <c r="C102" s="108">
        <v>376</v>
      </c>
      <c r="D102" s="108">
        <v>200</v>
      </c>
      <c r="E102" s="108">
        <v>82</v>
      </c>
      <c r="F102" s="125">
        <f>C102+D102-E102</f>
        <v>494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762</v>
      </c>
      <c r="B103" s="397" t="s">
        <v>763</v>
      </c>
      <c r="C103" s="108">
        <v>0</v>
      </c>
      <c r="D103" s="108"/>
      <c r="E103" s="108">
        <v>0</v>
      </c>
      <c r="F103" s="125">
        <f>C103+D103-E103</f>
        <v>0</v>
      </c>
    </row>
    <row r="104" spans="1:6" ht="12">
      <c r="A104" s="396" t="s">
        <v>764</v>
      </c>
      <c r="B104" s="397" t="s">
        <v>765</v>
      </c>
      <c r="C104" s="108">
        <v>179</v>
      </c>
      <c r="D104" s="108">
        <v>3</v>
      </c>
      <c r="E104" s="108">
        <v>82</v>
      </c>
      <c r="F104" s="125">
        <f>C104+D104-E104</f>
        <v>100</v>
      </c>
    </row>
    <row r="105" spans="1:16" ht="12">
      <c r="A105" s="412" t="s">
        <v>766</v>
      </c>
      <c r="B105" s="395" t="s">
        <v>767</v>
      </c>
      <c r="C105" s="103">
        <f>SUM(C102:C104)</f>
        <v>555</v>
      </c>
      <c r="D105" s="103">
        <f>SUM(D102:D104)</f>
        <v>203</v>
      </c>
      <c r="E105" s="103">
        <f>SUM(E102:E104)</f>
        <v>164</v>
      </c>
      <c r="F105" s="103">
        <f>SUM(F102:F104)</f>
        <v>594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768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769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904</v>
      </c>
      <c r="B109" s="614"/>
      <c r="C109" s="614" t="s">
        <v>852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849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771</v>
      </c>
      <c r="F2" s="418"/>
      <c r="G2" s="418"/>
      <c r="H2" s="416"/>
      <c r="I2" s="416"/>
    </row>
    <row r="3" spans="1:9" ht="12">
      <c r="A3" s="416"/>
      <c r="B3" s="417"/>
      <c r="C3" s="419" t="s">
        <v>772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379</v>
      </c>
      <c r="B4" s="621" t="str">
        <f>'справка №1-БАЛАНС'!E3</f>
        <v>ИНДУСТРИАЛЕН ХОЛДИНГ БЪЛГАРИЯ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121631219</v>
      </c>
    </row>
    <row r="5" spans="1:9" ht="15">
      <c r="A5" s="501" t="s">
        <v>4</v>
      </c>
      <c r="B5" s="622" t="str">
        <f>'справка №1-БАЛАНС'!E5</f>
        <v> към 30 септември  2011 г.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62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773</v>
      </c>
    </row>
    <row r="7" spans="1:9" s="520" customFormat="1" ht="12">
      <c r="A7" s="140" t="s">
        <v>457</v>
      </c>
      <c r="B7" s="79"/>
      <c r="C7" s="140" t="s">
        <v>774</v>
      </c>
      <c r="D7" s="141"/>
      <c r="E7" s="142"/>
      <c r="F7" s="143" t="s">
        <v>775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776</v>
      </c>
      <c r="D8" s="82" t="s">
        <v>777</v>
      </c>
      <c r="E8" s="82" t="s">
        <v>778</v>
      </c>
      <c r="F8" s="142" t="s">
        <v>779</v>
      </c>
      <c r="G8" s="144" t="s">
        <v>780</v>
      </c>
      <c r="H8" s="144"/>
      <c r="I8" s="144" t="s">
        <v>781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525</v>
      </c>
      <c r="H9" s="80" t="s">
        <v>526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783</v>
      </c>
      <c r="B12" s="90" t="s">
        <v>784</v>
      </c>
      <c r="C12" s="439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21" customFormat="1" ht="12">
      <c r="A13" s="76" t="s">
        <v>785</v>
      </c>
      <c r="B13" s="90" t="s">
        <v>786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585</v>
      </c>
      <c r="B14" s="90" t="s">
        <v>787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788</v>
      </c>
      <c r="B15" s="90" t="s">
        <v>789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554</v>
      </c>
      <c r="B17" s="92" t="s">
        <v>791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783</v>
      </c>
      <c r="B19" s="90" t="s">
        <v>793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794</v>
      </c>
      <c r="B20" s="90" t="s">
        <v>795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796</v>
      </c>
      <c r="B21" s="90" t="s">
        <v>797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798</v>
      </c>
      <c r="B22" s="90" t="s">
        <v>799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800</v>
      </c>
      <c r="B23" s="90" t="s">
        <v>801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802</v>
      </c>
      <c r="B24" s="90" t="s">
        <v>803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804</v>
      </c>
      <c r="B25" s="95" t="s">
        <v>805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571</v>
      </c>
      <c r="B26" s="92" t="s">
        <v>806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807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36">
      <c r="A29" s="416" t="s">
        <v>860</v>
      </c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909</v>
      </c>
      <c r="B30" s="624"/>
      <c r="C30" s="624"/>
      <c r="D30" s="459" t="s">
        <v>852</v>
      </c>
      <c r="E30" s="623"/>
      <c r="F30" s="623"/>
      <c r="G30" s="623"/>
      <c r="H30" s="420" t="s">
        <v>849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29">
      <selection activeCell="K119" sqref="K11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808</v>
      </c>
      <c r="B2" s="145"/>
      <c r="C2" s="145"/>
      <c r="D2" s="145"/>
      <c r="E2" s="145"/>
      <c r="F2" s="145"/>
    </row>
    <row r="3" spans="1:6" ht="12.75" customHeight="1">
      <c r="A3" s="145" t="s">
        <v>809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379</v>
      </c>
      <c r="B5" s="628" t="str">
        <f>'справка №1-БАЛАНС'!E3</f>
        <v>ИНДУСТРИАЛЕН ХОЛДИНГ БЪЛГАРИЯ АД</v>
      </c>
      <c r="C5" s="628"/>
      <c r="D5" s="628"/>
      <c r="E5" s="570" t="s">
        <v>2</v>
      </c>
      <c r="F5" s="451">
        <f>'справка №1-БАЛАНС'!H3</f>
        <v>121631219</v>
      </c>
    </row>
    <row r="6" spans="1:13" ht="15" customHeight="1">
      <c r="A6" s="27" t="s">
        <v>810</v>
      </c>
      <c r="B6" s="629" t="str">
        <f>'справка №1-БАЛАНС'!E5</f>
        <v> към 30 септември  2011 г.</v>
      </c>
      <c r="C6" s="629"/>
      <c r="D6" s="510"/>
      <c r="E6" s="569" t="s">
        <v>3</v>
      </c>
      <c r="F6" s="511">
        <f>'справка №1-БАЛАНС'!H4</f>
        <v>62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811</v>
      </c>
      <c r="B8" s="32" t="s">
        <v>7</v>
      </c>
      <c r="C8" s="33" t="s">
        <v>812</v>
      </c>
      <c r="D8" s="33" t="s">
        <v>813</v>
      </c>
      <c r="E8" s="33" t="s">
        <v>814</v>
      </c>
      <c r="F8" s="33" t="s">
        <v>815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816</v>
      </c>
      <c r="B10" s="35"/>
      <c r="C10" s="429"/>
      <c r="D10" s="429"/>
      <c r="E10" s="429"/>
      <c r="F10" s="429"/>
    </row>
    <row r="11" spans="1:6" ht="18" customHeight="1">
      <c r="A11" s="36" t="s">
        <v>817</v>
      </c>
      <c r="B11" s="37"/>
      <c r="C11" s="429"/>
      <c r="D11" s="429"/>
      <c r="E11" s="429"/>
      <c r="F11" s="429"/>
    </row>
    <row r="12" spans="1:6" ht="14.25" customHeight="1">
      <c r="A12" s="36" t="s">
        <v>853</v>
      </c>
      <c r="B12" s="37"/>
      <c r="C12" s="441">
        <v>7885</v>
      </c>
      <c r="D12" s="571">
        <v>99.998</v>
      </c>
      <c r="E12" s="441"/>
      <c r="F12" s="443">
        <f>C12-E12</f>
        <v>7885</v>
      </c>
    </row>
    <row r="13" spans="1:6" ht="12.75">
      <c r="A13" s="36" t="s">
        <v>865</v>
      </c>
      <c r="B13" s="37"/>
      <c r="C13" s="441">
        <v>45406</v>
      </c>
      <c r="D13" s="571">
        <v>100</v>
      </c>
      <c r="E13" s="441"/>
      <c r="F13" s="443">
        <f aca="true" t="shared" si="0" ref="F13:F28">C13-E13</f>
        <v>45406</v>
      </c>
    </row>
    <row r="14" spans="1:6" ht="12.75">
      <c r="A14" s="36" t="s">
        <v>866</v>
      </c>
      <c r="B14" s="37"/>
      <c r="C14" s="441">
        <v>4773</v>
      </c>
      <c r="D14" s="572">
        <v>99.64</v>
      </c>
      <c r="E14" s="441"/>
      <c r="F14" s="443">
        <f t="shared" si="0"/>
        <v>4773</v>
      </c>
    </row>
    <row r="15" spans="1:6" ht="12.75">
      <c r="A15" s="36" t="s">
        <v>867</v>
      </c>
      <c r="B15" s="37"/>
      <c r="C15" s="441">
        <v>823</v>
      </c>
      <c r="D15" s="572">
        <v>97.86</v>
      </c>
      <c r="E15" s="441"/>
      <c r="F15" s="443">
        <f t="shared" si="0"/>
        <v>823</v>
      </c>
    </row>
    <row r="16" spans="1:6" ht="12.75">
      <c r="A16" s="36" t="s">
        <v>874</v>
      </c>
      <c r="B16" s="37"/>
      <c r="C16" s="441">
        <v>400</v>
      </c>
      <c r="D16" s="441">
        <v>61</v>
      </c>
      <c r="E16" s="441"/>
      <c r="F16" s="443">
        <f t="shared" si="0"/>
        <v>400</v>
      </c>
    </row>
    <row r="17" spans="1:6" ht="12.75">
      <c r="A17" s="36" t="s">
        <v>854</v>
      </c>
      <c r="B17" s="37"/>
      <c r="C17" s="441">
        <v>26815</v>
      </c>
      <c r="D17" s="572">
        <v>100</v>
      </c>
      <c r="E17" s="441"/>
      <c r="F17" s="443">
        <f t="shared" si="0"/>
        <v>26815</v>
      </c>
    </row>
    <row r="18" spans="1:6" ht="12.75">
      <c r="A18" s="36" t="s">
        <v>855</v>
      </c>
      <c r="B18" s="37"/>
      <c r="C18" s="441">
        <v>50</v>
      </c>
      <c r="D18" s="572">
        <v>100</v>
      </c>
      <c r="E18" s="441"/>
      <c r="F18" s="443">
        <f t="shared" si="0"/>
        <v>50</v>
      </c>
    </row>
    <row r="19" spans="1:6" ht="12.75">
      <c r="A19" s="36" t="s">
        <v>868</v>
      </c>
      <c r="B19" s="37"/>
      <c r="C19" s="441">
        <v>1467</v>
      </c>
      <c r="D19" s="572">
        <v>95.98</v>
      </c>
      <c r="E19" s="441">
        <v>0</v>
      </c>
      <c r="F19" s="443">
        <f t="shared" si="0"/>
        <v>1467</v>
      </c>
    </row>
    <row r="20" spans="1:6" ht="12.75">
      <c r="A20" s="36" t="s">
        <v>864</v>
      </c>
      <c r="B20" s="37"/>
      <c r="C20" s="441">
        <v>1267</v>
      </c>
      <c r="D20" s="571">
        <v>80.81</v>
      </c>
      <c r="E20" s="441">
        <f>C20</f>
        <v>1267</v>
      </c>
      <c r="F20" s="443">
        <f t="shared" si="0"/>
        <v>0</v>
      </c>
    </row>
    <row r="21" spans="1:6" ht="17.25" customHeight="1">
      <c r="A21" s="36" t="s">
        <v>869</v>
      </c>
      <c r="B21" s="37"/>
      <c r="C21" s="441">
        <v>2936</v>
      </c>
      <c r="D21" s="441">
        <v>99.999</v>
      </c>
      <c r="E21" s="441"/>
      <c r="F21" s="443">
        <f t="shared" si="0"/>
        <v>2936</v>
      </c>
    </row>
    <row r="22" spans="1:6" ht="12.75">
      <c r="A22" s="36" t="s">
        <v>870</v>
      </c>
      <c r="B22" s="37"/>
      <c r="C22" s="441">
        <v>1903</v>
      </c>
      <c r="D22" s="572">
        <v>80.38</v>
      </c>
      <c r="E22" s="441">
        <f>C22</f>
        <v>1903</v>
      </c>
      <c r="F22" s="443">
        <f t="shared" si="0"/>
        <v>0</v>
      </c>
    </row>
    <row r="23" spans="1:6" ht="12.75">
      <c r="A23" s="36" t="s">
        <v>871</v>
      </c>
      <c r="B23" s="37"/>
      <c r="C23" s="441">
        <v>2000</v>
      </c>
      <c r="D23" s="441">
        <v>100</v>
      </c>
      <c r="E23" s="441"/>
      <c r="F23" s="443">
        <f t="shared" si="0"/>
        <v>2000</v>
      </c>
    </row>
    <row r="24" spans="1:6" ht="12.75">
      <c r="A24" s="36" t="s">
        <v>872</v>
      </c>
      <c r="B24" s="37"/>
      <c r="C24" s="441">
        <v>1731</v>
      </c>
      <c r="D24" s="572">
        <v>93.57</v>
      </c>
      <c r="E24" s="441">
        <v>0</v>
      </c>
      <c r="F24" s="443">
        <f t="shared" si="0"/>
        <v>1731</v>
      </c>
    </row>
    <row r="25" spans="1:6" ht="12" customHeight="1">
      <c r="A25" s="36" t="s">
        <v>873</v>
      </c>
      <c r="B25" s="37"/>
      <c r="C25" s="441">
        <v>25591</v>
      </c>
      <c r="D25" s="572">
        <v>61.5</v>
      </c>
      <c r="E25" s="441"/>
      <c r="F25" s="443">
        <f t="shared" si="0"/>
        <v>25591</v>
      </c>
    </row>
    <row r="26" spans="1:6" ht="12.75">
      <c r="A26" s="36" t="s">
        <v>875</v>
      </c>
      <c r="B26" s="37"/>
      <c r="C26" s="441">
        <v>1267</v>
      </c>
      <c r="D26" s="572">
        <v>61</v>
      </c>
      <c r="E26" s="441"/>
      <c r="F26" s="443">
        <f t="shared" si="0"/>
        <v>1267</v>
      </c>
    </row>
    <row r="27" spans="1:6" ht="12.75">
      <c r="A27" s="36" t="s">
        <v>883</v>
      </c>
      <c r="B27" s="37"/>
      <c r="C27" s="441">
        <v>200</v>
      </c>
      <c r="D27" s="572">
        <v>100</v>
      </c>
      <c r="E27" s="441"/>
      <c r="F27" s="443">
        <f t="shared" si="0"/>
        <v>200</v>
      </c>
    </row>
    <row r="28" spans="1:6" ht="12.75">
      <c r="A28" s="36" t="s">
        <v>879</v>
      </c>
      <c r="B28" s="37"/>
      <c r="C28" s="441">
        <v>36525</v>
      </c>
      <c r="D28" s="572">
        <v>61.5</v>
      </c>
      <c r="E28" s="441"/>
      <c r="F28" s="443">
        <f t="shared" si="0"/>
        <v>36525</v>
      </c>
    </row>
    <row r="29" spans="1:16" ht="11.25" customHeight="1">
      <c r="A29" s="38" t="s">
        <v>554</v>
      </c>
      <c r="B29" s="39" t="s">
        <v>818</v>
      </c>
      <c r="C29" s="429">
        <f>SUM(C12:C28)</f>
        <v>161039</v>
      </c>
      <c r="D29" s="429"/>
      <c r="E29" s="429">
        <f>SUM(E12:E26)</f>
        <v>3170</v>
      </c>
      <c r="F29" s="442">
        <f>SUM(F12:F28)</f>
        <v>157869</v>
      </c>
      <c r="G29" s="516"/>
      <c r="H29" s="516"/>
      <c r="I29" s="516"/>
      <c r="J29" s="516"/>
      <c r="K29" s="516"/>
      <c r="L29" s="516"/>
      <c r="M29" s="516"/>
      <c r="N29" s="516"/>
      <c r="O29" s="516"/>
      <c r="P29" s="516"/>
    </row>
    <row r="30" spans="1:6" ht="16.5" customHeight="1">
      <c r="A30" s="36" t="s">
        <v>819</v>
      </c>
      <c r="B30" s="40"/>
      <c r="C30" s="429"/>
      <c r="D30" s="429"/>
      <c r="E30" s="429"/>
      <c r="F30" s="442"/>
    </row>
    <row r="31" spans="1:6" ht="12.75">
      <c r="A31" s="36"/>
      <c r="B31" s="40"/>
      <c r="C31" s="441"/>
      <c r="D31" s="441">
        <f>+I12</f>
        <v>0</v>
      </c>
      <c r="E31" s="441"/>
      <c r="F31" s="443">
        <f>C31-E31</f>
        <v>0</v>
      </c>
    </row>
    <row r="32" spans="1:6" ht="12.75" hidden="1">
      <c r="A32" s="36"/>
      <c r="B32" s="40"/>
      <c r="C32" s="441"/>
      <c r="D32" s="441"/>
      <c r="E32" s="441"/>
      <c r="F32" s="443">
        <f aca="true" t="shared" si="1" ref="F32:F45">C32-E32</f>
        <v>0</v>
      </c>
    </row>
    <row r="33" spans="1:6" ht="12.75" hidden="1">
      <c r="A33" s="36"/>
      <c r="B33" s="40"/>
      <c r="C33" s="441"/>
      <c r="D33" s="441"/>
      <c r="E33" s="441"/>
      <c r="F33" s="443">
        <f t="shared" si="1"/>
        <v>0</v>
      </c>
    </row>
    <row r="34" spans="1:6" ht="12.75" hidden="1">
      <c r="A34" s="36"/>
      <c r="B34" s="40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6" ht="12.75" hidden="1">
      <c r="A36" s="36"/>
      <c r="B36" s="37"/>
      <c r="C36" s="441"/>
      <c r="D36" s="441"/>
      <c r="E36" s="441"/>
      <c r="F36" s="443">
        <f t="shared" si="1"/>
        <v>0</v>
      </c>
    </row>
    <row r="37" spans="1:6" ht="12.75" hidden="1">
      <c r="A37" s="36"/>
      <c r="B37" s="37"/>
      <c r="C37" s="441"/>
      <c r="D37" s="441"/>
      <c r="E37" s="441"/>
      <c r="F37" s="443">
        <f t="shared" si="1"/>
        <v>0</v>
      </c>
    </row>
    <row r="38" spans="1:6" ht="12.75" hidden="1">
      <c r="A38" s="36"/>
      <c r="B38" s="37"/>
      <c r="C38" s="441"/>
      <c r="D38" s="441"/>
      <c r="E38" s="441"/>
      <c r="F38" s="443">
        <f t="shared" si="1"/>
        <v>0</v>
      </c>
    </row>
    <row r="39" spans="1:6" ht="12.75" hidden="1">
      <c r="A39" s="36"/>
      <c r="B39" s="37"/>
      <c r="C39" s="441"/>
      <c r="D39" s="441"/>
      <c r="E39" s="441"/>
      <c r="F39" s="443">
        <f t="shared" si="1"/>
        <v>0</v>
      </c>
    </row>
    <row r="40" spans="1:6" ht="12.75" hidden="1">
      <c r="A40" s="36"/>
      <c r="B40" s="37"/>
      <c r="C40" s="441"/>
      <c r="D40" s="441"/>
      <c r="E40" s="441"/>
      <c r="F40" s="443">
        <f t="shared" si="1"/>
        <v>0</v>
      </c>
    </row>
    <row r="41" spans="1:6" ht="12.75" hidden="1">
      <c r="A41" s="36"/>
      <c r="B41" s="37"/>
      <c r="C41" s="441"/>
      <c r="D41" s="441"/>
      <c r="E41" s="441"/>
      <c r="F41" s="443">
        <f t="shared" si="1"/>
        <v>0</v>
      </c>
    </row>
    <row r="42" spans="1:6" ht="12.75" hidden="1">
      <c r="A42" s="36"/>
      <c r="B42" s="37"/>
      <c r="C42" s="441"/>
      <c r="D42" s="441"/>
      <c r="E42" s="441"/>
      <c r="F42" s="443">
        <f t="shared" si="1"/>
        <v>0</v>
      </c>
    </row>
    <row r="43" spans="1:6" ht="12.75" hidden="1">
      <c r="A43" s="36"/>
      <c r="B43" s="37"/>
      <c r="C43" s="441"/>
      <c r="D43" s="441"/>
      <c r="E43" s="441"/>
      <c r="F43" s="443">
        <f t="shared" si="1"/>
        <v>0</v>
      </c>
    </row>
    <row r="44" spans="1:6" ht="12" customHeight="1" hidden="1">
      <c r="A44" s="36"/>
      <c r="B44" s="37"/>
      <c r="C44" s="441"/>
      <c r="D44" s="441"/>
      <c r="E44" s="441"/>
      <c r="F44" s="443">
        <f t="shared" si="1"/>
        <v>0</v>
      </c>
    </row>
    <row r="45" spans="1:6" ht="12.75" hidden="1">
      <c r="A45" s="36"/>
      <c r="B45" s="37"/>
      <c r="C45" s="441"/>
      <c r="D45" s="441"/>
      <c r="E45" s="441"/>
      <c r="F45" s="443">
        <f t="shared" si="1"/>
        <v>0</v>
      </c>
    </row>
    <row r="46" spans="1:16" ht="15" customHeight="1">
      <c r="A46" s="38" t="s">
        <v>571</v>
      </c>
      <c r="B46" s="39" t="s">
        <v>820</v>
      </c>
      <c r="C46" s="429">
        <f>SUM(C31:C45)</f>
        <v>0</v>
      </c>
      <c r="D46" s="429"/>
      <c r="E46" s="429">
        <f>SUM(E31:E45)</f>
        <v>0</v>
      </c>
      <c r="F46" s="442">
        <f>SUM(F31:F45)</f>
        <v>0</v>
      </c>
      <c r="G46" s="516"/>
      <c r="H46" s="516"/>
      <c r="I46" s="516"/>
      <c r="J46" s="516"/>
      <c r="K46" s="516"/>
      <c r="L46" s="516"/>
      <c r="M46" s="516"/>
      <c r="N46" s="516"/>
      <c r="O46" s="516"/>
      <c r="P46" s="516"/>
    </row>
    <row r="47" spans="1:6" ht="12.75" customHeight="1">
      <c r="A47" s="36" t="s">
        <v>821</v>
      </c>
      <c r="B47" s="40"/>
      <c r="C47" s="429"/>
      <c r="D47" s="429"/>
      <c r="E47" s="429"/>
      <c r="F47" s="442"/>
    </row>
    <row r="48" spans="1:6" ht="12.75">
      <c r="A48" s="36" t="s">
        <v>856</v>
      </c>
      <c r="B48" s="40"/>
      <c r="C48" s="441">
        <v>12880</v>
      </c>
      <c r="D48" s="572">
        <v>48.45</v>
      </c>
      <c r="E48" s="441">
        <v>0</v>
      </c>
      <c r="F48" s="443">
        <v>11386</v>
      </c>
    </row>
    <row r="49" spans="1:6" ht="12.75">
      <c r="A49" s="36" t="s">
        <v>876</v>
      </c>
      <c r="B49" s="40"/>
      <c r="C49" s="441">
        <v>3275</v>
      </c>
      <c r="D49" s="572">
        <v>50</v>
      </c>
      <c r="E49" s="441"/>
      <c r="F49" s="443">
        <f>C49-E49</f>
        <v>3275</v>
      </c>
    </row>
    <row r="50" spans="1:6" ht="12.75">
      <c r="A50" s="36" t="s">
        <v>862</v>
      </c>
      <c r="B50" s="40"/>
      <c r="C50" s="441">
        <v>1895</v>
      </c>
      <c r="D50" s="441">
        <v>30</v>
      </c>
      <c r="E50" s="441"/>
      <c r="F50" s="443">
        <f aca="true" t="shared" si="2" ref="F50:F61">C50-E50</f>
        <v>1895</v>
      </c>
    </row>
    <row r="51" spans="1:6" ht="12.75">
      <c r="A51" s="36" t="s">
        <v>900</v>
      </c>
      <c r="B51" s="37"/>
      <c r="C51" s="441">
        <v>1065</v>
      </c>
      <c r="D51" s="572">
        <v>33.33</v>
      </c>
      <c r="E51" s="441"/>
      <c r="F51" s="443">
        <f t="shared" si="2"/>
        <v>1065</v>
      </c>
    </row>
    <row r="52" spans="1:6" ht="0.75" customHeight="1">
      <c r="A52" s="36"/>
      <c r="B52" s="37"/>
      <c r="C52" s="441"/>
      <c r="D52" s="441"/>
      <c r="E52" s="441"/>
      <c r="F52" s="443">
        <f t="shared" si="2"/>
        <v>0</v>
      </c>
    </row>
    <row r="53" spans="1:6" ht="12.75" hidden="1">
      <c r="A53" s="36"/>
      <c r="B53" s="37"/>
      <c r="C53" s="441"/>
      <c r="D53" s="441"/>
      <c r="E53" s="441"/>
      <c r="F53" s="443">
        <f t="shared" si="2"/>
        <v>0</v>
      </c>
    </row>
    <row r="54" spans="1:6" ht="12.75" hidden="1">
      <c r="A54" s="36"/>
      <c r="B54" s="37"/>
      <c r="C54" s="441"/>
      <c r="D54" s="441"/>
      <c r="E54" s="441"/>
      <c r="F54" s="443">
        <f t="shared" si="2"/>
        <v>0</v>
      </c>
    </row>
    <row r="55" spans="1:6" ht="12.75">
      <c r="A55" s="36"/>
      <c r="B55" s="37"/>
      <c r="C55" s="441"/>
      <c r="D55" s="441"/>
      <c r="E55" s="441"/>
      <c r="F55" s="443">
        <f t="shared" si="2"/>
        <v>0</v>
      </c>
    </row>
    <row r="56" spans="1:6" ht="12.75" hidden="1">
      <c r="A56" s="36"/>
      <c r="B56" s="37"/>
      <c r="C56" s="441"/>
      <c r="D56" s="441"/>
      <c r="E56" s="441"/>
      <c r="F56" s="443">
        <f t="shared" si="2"/>
        <v>0</v>
      </c>
    </row>
    <row r="57" spans="1:6" ht="12.75" hidden="1">
      <c r="A57" s="36"/>
      <c r="B57" s="37"/>
      <c r="C57" s="441"/>
      <c r="D57" s="441"/>
      <c r="E57" s="441"/>
      <c r="F57" s="443">
        <f t="shared" si="2"/>
        <v>0</v>
      </c>
    </row>
    <row r="58" spans="1:6" ht="12.75" hidden="1">
      <c r="A58" s="36"/>
      <c r="B58" s="37"/>
      <c r="C58" s="441"/>
      <c r="D58" s="441"/>
      <c r="E58" s="441"/>
      <c r="F58" s="443">
        <f t="shared" si="2"/>
        <v>0</v>
      </c>
    </row>
    <row r="59" spans="1:6" ht="12.75" hidden="1">
      <c r="A59" s="36"/>
      <c r="B59" s="37"/>
      <c r="C59" s="441"/>
      <c r="D59" s="441"/>
      <c r="E59" s="441"/>
      <c r="F59" s="443">
        <f t="shared" si="2"/>
        <v>0</v>
      </c>
    </row>
    <row r="60" spans="1:6" ht="12" customHeight="1" hidden="1">
      <c r="A60" s="36"/>
      <c r="B60" s="37"/>
      <c r="C60" s="441"/>
      <c r="D60" s="441"/>
      <c r="E60" s="441"/>
      <c r="F60" s="443">
        <f t="shared" si="2"/>
        <v>0</v>
      </c>
    </row>
    <row r="61" spans="1:6" ht="12.75" hidden="1">
      <c r="A61" s="36"/>
      <c r="B61" s="37"/>
      <c r="C61" s="441"/>
      <c r="D61" s="441"/>
      <c r="E61" s="441"/>
      <c r="F61" s="443">
        <f t="shared" si="2"/>
        <v>0</v>
      </c>
    </row>
    <row r="62" spans="1:16" ht="12" customHeight="1">
      <c r="A62" s="38" t="s">
        <v>590</v>
      </c>
      <c r="B62" s="39" t="s">
        <v>822</v>
      </c>
      <c r="C62" s="429">
        <f>SUM(C48:C61)</f>
        <v>19115</v>
      </c>
      <c r="D62" s="429"/>
      <c r="E62" s="429">
        <f>SUM(E48:E61)</f>
        <v>0</v>
      </c>
      <c r="F62" s="442">
        <f>SUM(F48:F61)</f>
        <v>17621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6" ht="18.75" customHeight="1">
      <c r="A63" s="36" t="s">
        <v>823</v>
      </c>
      <c r="B63" s="40"/>
      <c r="C63" s="429"/>
      <c r="D63" s="429"/>
      <c r="E63" s="429"/>
      <c r="F63" s="442"/>
    </row>
    <row r="64" spans="1:6" ht="16.5" customHeight="1">
      <c r="A64" s="36" t="s">
        <v>877</v>
      </c>
      <c r="B64" s="40"/>
      <c r="C64" s="441"/>
      <c r="D64" s="572"/>
      <c r="E64" s="441"/>
      <c r="F64" s="443">
        <f>C64-E64</f>
        <v>0</v>
      </c>
    </row>
    <row r="65" spans="1:6" ht="16.5" customHeight="1">
      <c r="A65" s="36" t="s">
        <v>878</v>
      </c>
      <c r="B65" s="37"/>
      <c r="C65" s="441">
        <v>4</v>
      </c>
      <c r="D65" s="572">
        <v>0.05</v>
      </c>
      <c r="E65" s="441"/>
      <c r="F65" s="443">
        <f>C65-E65</f>
        <v>4</v>
      </c>
    </row>
    <row r="66" spans="1:6" ht="16.5" customHeight="1">
      <c r="A66" s="36" t="s">
        <v>880</v>
      </c>
      <c r="B66" s="37"/>
      <c r="C66" s="441">
        <v>1</v>
      </c>
      <c r="D66" s="441"/>
      <c r="E66" s="441"/>
      <c r="F66" s="443">
        <f aca="true" t="shared" si="3" ref="F66:F75">C66-E66</f>
        <v>1</v>
      </c>
    </row>
    <row r="67" spans="1:6" ht="7.5" customHeight="1" hidden="1">
      <c r="A67" s="36"/>
      <c r="B67" s="37"/>
      <c r="C67" s="441"/>
      <c r="D67" s="441"/>
      <c r="E67" s="441"/>
      <c r="F67" s="443">
        <f t="shared" si="3"/>
        <v>0</v>
      </c>
    </row>
    <row r="68" spans="1:6" ht="11.25" customHeight="1" hidden="1">
      <c r="A68" s="36"/>
      <c r="B68" s="37"/>
      <c r="C68" s="441"/>
      <c r="D68" s="441"/>
      <c r="E68" s="441"/>
      <c r="F68" s="443">
        <f t="shared" si="3"/>
        <v>0</v>
      </c>
    </row>
    <row r="69" spans="1:6" ht="9.75" customHeight="1" hidden="1">
      <c r="A69" s="36"/>
      <c r="B69" s="37"/>
      <c r="C69" s="441"/>
      <c r="D69" s="441"/>
      <c r="E69" s="441"/>
      <c r="F69" s="443">
        <f t="shared" si="3"/>
        <v>0</v>
      </c>
    </row>
    <row r="70" spans="1:6" ht="11.25" customHeight="1" hidden="1">
      <c r="A70" s="36"/>
      <c r="B70" s="37"/>
      <c r="C70" s="441"/>
      <c r="D70" s="441"/>
      <c r="E70" s="441"/>
      <c r="F70" s="443">
        <f t="shared" si="3"/>
        <v>0</v>
      </c>
    </row>
    <row r="71" spans="1:6" ht="10.5" customHeight="1" hidden="1">
      <c r="A71" s="36"/>
      <c r="B71" s="37"/>
      <c r="C71" s="441"/>
      <c r="D71" s="441"/>
      <c r="E71" s="441"/>
      <c r="F71" s="443">
        <f t="shared" si="3"/>
        <v>0</v>
      </c>
    </row>
    <row r="72" spans="1:6" ht="9.75" customHeight="1" hidden="1">
      <c r="A72" s="36"/>
      <c r="B72" s="37"/>
      <c r="C72" s="441"/>
      <c r="D72" s="441"/>
      <c r="E72" s="441"/>
      <c r="F72" s="443">
        <f t="shared" si="3"/>
        <v>0</v>
      </c>
    </row>
    <row r="73" spans="1:6" ht="9" customHeight="1" hidden="1">
      <c r="A73" s="36"/>
      <c r="B73" s="37"/>
      <c r="C73" s="441"/>
      <c r="D73" s="441"/>
      <c r="E73" s="441"/>
      <c r="F73" s="443">
        <f t="shared" si="3"/>
        <v>0</v>
      </c>
    </row>
    <row r="74" spans="1:6" ht="7.5" customHeight="1" hidden="1">
      <c r="A74" s="36"/>
      <c r="B74" s="37"/>
      <c r="C74" s="441"/>
      <c r="D74" s="441"/>
      <c r="E74" s="441"/>
      <c r="F74" s="443">
        <f t="shared" si="3"/>
        <v>0</v>
      </c>
    </row>
    <row r="75" spans="1:6" ht="12" customHeight="1" hidden="1">
      <c r="A75" s="36"/>
      <c r="B75" s="37"/>
      <c r="C75" s="441"/>
      <c r="D75" s="441"/>
      <c r="E75" s="441"/>
      <c r="F75" s="443">
        <f t="shared" si="3"/>
        <v>0</v>
      </c>
    </row>
    <row r="76" spans="1:16" ht="14.25" customHeight="1">
      <c r="A76" s="38" t="s">
        <v>824</v>
      </c>
      <c r="B76" s="39" t="s">
        <v>825</v>
      </c>
      <c r="C76" s="429">
        <f>SUM(C64:C75)</f>
        <v>5</v>
      </c>
      <c r="D76" s="429"/>
      <c r="E76" s="429">
        <f>SUM(E64:E75)</f>
        <v>0</v>
      </c>
      <c r="F76" s="442">
        <f>SUM(F64:F75)</f>
        <v>5</v>
      </c>
      <c r="G76" s="516"/>
      <c r="H76" s="516"/>
      <c r="I76" s="516"/>
      <c r="J76" s="516"/>
      <c r="K76" s="516"/>
      <c r="L76" s="516"/>
      <c r="M76" s="516"/>
      <c r="N76" s="516"/>
      <c r="O76" s="516"/>
      <c r="P76" s="516"/>
    </row>
    <row r="77" spans="1:16" ht="20.25" customHeight="1">
      <c r="A77" s="41" t="s">
        <v>826</v>
      </c>
      <c r="B77" s="39" t="s">
        <v>827</v>
      </c>
      <c r="C77" s="429">
        <f>C76+C62+C46+C29</f>
        <v>180159</v>
      </c>
      <c r="D77" s="429"/>
      <c r="E77" s="429">
        <f>E76+E62+E46+E29</f>
        <v>3170</v>
      </c>
      <c r="F77" s="442">
        <f>F76+F62+F46+F29</f>
        <v>175495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6" ht="15" customHeight="1">
      <c r="A78" s="34" t="s">
        <v>828</v>
      </c>
      <c r="B78" s="39"/>
      <c r="C78" s="429"/>
      <c r="D78" s="429"/>
      <c r="E78" s="429"/>
      <c r="F78" s="442"/>
    </row>
    <row r="79" spans="1:8" ht="14.25" customHeight="1">
      <c r="A79" s="36" t="s">
        <v>817</v>
      </c>
      <c r="B79" s="40"/>
      <c r="C79" s="429"/>
      <c r="D79" s="429"/>
      <c r="E79" s="429"/>
      <c r="F79" s="442"/>
      <c r="H79" s="509" t="s">
        <v>896</v>
      </c>
    </row>
    <row r="80" spans="1:6" ht="25.5">
      <c r="A80" s="36" t="s">
        <v>857</v>
      </c>
      <c r="B80" s="40"/>
      <c r="C80" s="441">
        <v>130</v>
      </c>
      <c r="D80" s="441">
        <v>100</v>
      </c>
      <c r="E80" s="441"/>
      <c r="F80" s="443">
        <f>C80-E80</f>
        <v>130</v>
      </c>
    </row>
    <row r="81" spans="1:6" ht="12.75">
      <c r="A81" s="36" t="s">
        <v>890</v>
      </c>
      <c r="B81" s="40"/>
      <c r="C81" s="441">
        <v>17</v>
      </c>
      <c r="D81" s="441">
        <v>100</v>
      </c>
      <c r="E81" s="441"/>
      <c r="F81" s="443">
        <v>17</v>
      </c>
    </row>
    <row r="82" spans="1:6" ht="12.75">
      <c r="A82" s="36" t="s">
        <v>884</v>
      </c>
      <c r="B82" s="40"/>
      <c r="C82" s="441">
        <v>2</v>
      </c>
      <c r="D82" s="441">
        <v>100</v>
      </c>
      <c r="E82" s="441"/>
      <c r="F82" s="443">
        <v>2</v>
      </c>
    </row>
    <row r="83" spans="1:6" ht="12.75">
      <c r="A83" s="36" t="s">
        <v>888</v>
      </c>
      <c r="B83" s="40"/>
      <c r="C83" s="441">
        <v>195.5</v>
      </c>
      <c r="D83" s="441">
        <v>100</v>
      </c>
      <c r="E83" s="441"/>
      <c r="F83" s="443">
        <v>195.5</v>
      </c>
    </row>
    <row r="84" spans="1:6" ht="12.75">
      <c r="A84" s="36" t="s">
        <v>889</v>
      </c>
      <c r="B84" s="40"/>
      <c r="C84" s="441">
        <v>195.5</v>
      </c>
      <c r="D84" s="441">
        <v>100</v>
      </c>
      <c r="E84" s="441"/>
      <c r="F84" s="443">
        <v>195.5</v>
      </c>
    </row>
    <row r="85" spans="1:6" ht="12.75">
      <c r="A85" s="36" t="s">
        <v>902</v>
      </c>
      <c r="B85" s="40"/>
      <c r="C85" s="441">
        <v>1</v>
      </c>
      <c r="D85" s="441">
        <v>100</v>
      </c>
      <c r="E85" s="441"/>
      <c r="F85" s="443"/>
    </row>
    <row r="86" spans="1:6" ht="12.75">
      <c r="A86" s="36" t="s">
        <v>891</v>
      </c>
      <c r="B86" s="40"/>
      <c r="C86" s="441">
        <v>17</v>
      </c>
      <c r="D86" s="441">
        <v>100</v>
      </c>
      <c r="E86" s="441"/>
      <c r="F86" s="443">
        <f aca="true" t="shared" si="4" ref="F86:F99">C86-E86</f>
        <v>17</v>
      </c>
    </row>
    <row r="87" spans="1:6" ht="0.75" customHeight="1">
      <c r="A87" s="36" t="s">
        <v>539</v>
      </c>
      <c r="B87" s="40"/>
      <c r="C87" s="441"/>
      <c r="D87" s="441"/>
      <c r="E87" s="441"/>
      <c r="F87" s="443">
        <f t="shared" si="4"/>
        <v>0</v>
      </c>
    </row>
    <row r="88" spans="1:6" ht="12.75" hidden="1">
      <c r="A88" s="36" t="s">
        <v>542</v>
      </c>
      <c r="B88" s="40"/>
      <c r="C88" s="441"/>
      <c r="D88" s="441"/>
      <c r="E88" s="441"/>
      <c r="F88" s="443">
        <f t="shared" si="4"/>
        <v>0</v>
      </c>
    </row>
    <row r="89" spans="1:6" ht="12.75" hidden="1">
      <c r="A89" s="36">
        <v>5</v>
      </c>
      <c r="B89" s="37"/>
      <c r="C89" s="441"/>
      <c r="D89" s="441"/>
      <c r="E89" s="441"/>
      <c r="F89" s="443">
        <f t="shared" si="4"/>
        <v>0</v>
      </c>
    </row>
    <row r="90" spans="1:6" ht="12.75" hidden="1">
      <c r="A90" s="36">
        <v>6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7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8</v>
      </c>
      <c r="B92" s="37"/>
      <c r="C92" s="441"/>
      <c r="D92" s="441"/>
      <c r="E92" s="441"/>
      <c r="F92" s="443">
        <f t="shared" si="4"/>
        <v>0</v>
      </c>
    </row>
    <row r="93" spans="1:6" ht="12" customHeight="1" hidden="1">
      <c r="A93" s="36">
        <v>9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10</v>
      </c>
      <c r="B94" s="37"/>
      <c r="C94" s="441"/>
      <c r="D94" s="441"/>
      <c r="E94" s="441"/>
      <c r="F94" s="443">
        <f t="shared" si="4"/>
        <v>0</v>
      </c>
    </row>
    <row r="95" spans="1:6" ht="12.75" hidden="1">
      <c r="A95" s="36">
        <v>11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12</v>
      </c>
      <c r="B96" s="37"/>
      <c r="C96" s="441"/>
      <c r="D96" s="441"/>
      <c r="E96" s="441"/>
      <c r="F96" s="443">
        <f t="shared" si="4"/>
        <v>0</v>
      </c>
    </row>
    <row r="97" spans="1:6" ht="12.75" hidden="1">
      <c r="A97" s="36">
        <v>13</v>
      </c>
      <c r="B97" s="37"/>
      <c r="C97" s="441"/>
      <c r="D97" s="441"/>
      <c r="E97" s="441"/>
      <c r="F97" s="443">
        <f t="shared" si="4"/>
        <v>0</v>
      </c>
    </row>
    <row r="98" spans="1:6" ht="12" customHeight="1" hidden="1">
      <c r="A98" s="36">
        <v>14</v>
      </c>
      <c r="B98" s="37"/>
      <c r="C98" s="441"/>
      <c r="D98" s="441"/>
      <c r="E98" s="441"/>
      <c r="F98" s="443">
        <f t="shared" si="4"/>
        <v>0</v>
      </c>
    </row>
    <row r="99" spans="1:6" ht="12.75" hidden="1">
      <c r="A99" s="36">
        <v>15</v>
      </c>
      <c r="B99" s="37"/>
      <c r="C99" s="441"/>
      <c r="D99" s="441"/>
      <c r="E99" s="441"/>
      <c r="F99" s="443">
        <f t="shared" si="4"/>
        <v>0</v>
      </c>
    </row>
    <row r="100" spans="1:16" ht="15" customHeight="1">
      <c r="A100" s="38" t="s">
        <v>554</v>
      </c>
      <c r="B100" s="39" t="s">
        <v>829</v>
      </c>
      <c r="C100" s="429">
        <f>SUM(C80:C99)</f>
        <v>558</v>
      </c>
      <c r="D100" s="429"/>
      <c r="E100" s="429">
        <f>SUM(E80:E99)</f>
        <v>0</v>
      </c>
      <c r="F100" s="442">
        <f>SUM(F80:F99)</f>
        <v>557</v>
      </c>
      <c r="G100" s="516"/>
      <c r="H100" s="516"/>
      <c r="I100" s="516"/>
      <c r="J100" s="516"/>
      <c r="K100" s="516"/>
      <c r="L100" s="516"/>
      <c r="M100" s="516"/>
      <c r="N100" s="516"/>
      <c r="O100" s="516"/>
      <c r="P100" s="516"/>
    </row>
    <row r="101" spans="1:6" ht="15.75" customHeight="1">
      <c r="A101" s="36" t="s">
        <v>819</v>
      </c>
      <c r="B101" s="40"/>
      <c r="C101" s="429"/>
      <c r="D101" s="429"/>
      <c r="E101" s="429"/>
      <c r="F101" s="442"/>
    </row>
    <row r="102" spans="1:6" ht="12.75">
      <c r="A102" s="36"/>
      <c r="B102" s="40"/>
      <c r="C102" s="441"/>
      <c r="D102" s="441"/>
      <c r="E102" s="441"/>
      <c r="F102" s="443">
        <f>C102-E102</f>
        <v>0</v>
      </c>
    </row>
    <row r="103" spans="1:6" ht="0.75" customHeight="1">
      <c r="A103" s="36"/>
      <c r="B103" s="40"/>
      <c r="C103" s="441"/>
      <c r="D103" s="441"/>
      <c r="E103" s="441"/>
      <c r="F103" s="443">
        <f aca="true" t="shared" si="5" ref="F103:F116">C103-E103</f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5"/>
        <v>0</v>
      </c>
    </row>
    <row r="105" spans="1:6" ht="12.75" hidden="1">
      <c r="A105" s="36"/>
      <c r="B105" s="40"/>
      <c r="C105" s="441"/>
      <c r="D105" s="441"/>
      <c r="E105" s="441"/>
      <c r="F105" s="443">
        <f t="shared" si="5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5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/>
      <c r="B109" s="37"/>
      <c r="C109" s="441"/>
      <c r="D109" s="441"/>
      <c r="E109" s="441"/>
      <c r="F109" s="443">
        <f t="shared" si="5"/>
        <v>0</v>
      </c>
    </row>
    <row r="110" spans="1:6" ht="12" customHeight="1" hidden="1">
      <c r="A110" s="36"/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5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5"/>
        <v>0</v>
      </c>
    </row>
    <row r="114" spans="1:6" ht="12.75" hidden="1">
      <c r="A114" s="36"/>
      <c r="B114" s="37"/>
      <c r="C114" s="441"/>
      <c r="D114" s="441"/>
      <c r="E114" s="441"/>
      <c r="F114" s="443">
        <f t="shared" si="5"/>
        <v>0</v>
      </c>
    </row>
    <row r="115" spans="1:6" ht="12" customHeight="1" hidden="1">
      <c r="A115" s="36"/>
      <c r="B115" s="37"/>
      <c r="C115" s="441"/>
      <c r="D115" s="441"/>
      <c r="E115" s="441"/>
      <c r="F115" s="443">
        <f t="shared" si="5"/>
        <v>0</v>
      </c>
    </row>
    <row r="116" spans="1:6" ht="12.75" hidden="1">
      <c r="A116" s="36"/>
      <c r="B116" s="37"/>
      <c r="C116" s="441"/>
      <c r="D116" s="441"/>
      <c r="E116" s="441"/>
      <c r="F116" s="443">
        <f t="shared" si="5"/>
        <v>0</v>
      </c>
    </row>
    <row r="117" spans="1:16" ht="11.25" customHeight="1">
      <c r="A117" s="38" t="s">
        <v>571</v>
      </c>
      <c r="B117" s="39" t="s">
        <v>830</v>
      </c>
      <c r="C117" s="429">
        <f>SUM(C102:C116)</f>
        <v>0</v>
      </c>
      <c r="D117" s="429"/>
      <c r="E117" s="429">
        <f>SUM(E102:E116)</f>
        <v>0</v>
      </c>
      <c r="F117" s="442">
        <f>SUM(F102:F116)</f>
        <v>0</v>
      </c>
      <c r="G117" s="516"/>
      <c r="H117" s="516"/>
      <c r="I117" s="516"/>
      <c r="J117" s="516"/>
      <c r="K117" s="516"/>
      <c r="L117" s="516"/>
      <c r="M117" s="516"/>
      <c r="N117" s="516"/>
      <c r="O117" s="516"/>
      <c r="P117" s="516"/>
    </row>
    <row r="118" spans="1:6" ht="15" customHeight="1">
      <c r="A118" s="36" t="s">
        <v>821</v>
      </c>
      <c r="B118" s="40"/>
      <c r="C118" s="429"/>
      <c r="D118" s="429"/>
      <c r="E118" s="429"/>
      <c r="F118" s="442"/>
    </row>
    <row r="119" spans="1:6" ht="11.25" customHeight="1">
      <c r="A119" s="36"/>
      <c r="B119" s="40"/>
      <c r="C119" s="441"/>
      <c r="D119" s="441"/>
      <c r="E119" s="441"/>
      <c r="F119" s="443">
        <f>C119-E119</f>
        <v>0</v>
      </c>
    </row>
    <row r="120" spans="1:6" ht="11.25" customHeight="1" hidden="1">
      <c r="A120" s="36"/>
      <c r="B120" s="40"/>
      <c r="C120" s="441"/>
      <c r="D120" s="441"/>
      <c r="E120" s="441"/>
      <c r="F120" s="443">
        <f aca="true" t="shared" si="6" ref="F120:F133">C120-E120</f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6"/>
        <v>0</v>
      </c>
    </row>
    <row r="122" spans="1:6" ht="12.75" hidden="1">
      <c r="A122" s="36"/>
      <c r="B122" s="40"/>
      <c r="C122" s="441"/>
      <c r="D122" s="441"/>
      <c r="E122" s="441"/>
      <c r="F122" s="443">
        <f t="shared" si="6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6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/>
      <c r="B126" s="37"/>
      <c r="C126" s="441"/>
      <c r="D126" s="441"/>
      <c r="E126" s="441"/>
      <c r="F126" s="443">
        <f t="shared" si="6"/>
        <v>0</v>
      </c>
    </row>
    <row r="127" spans="1:6" ht="12" customHeight="1" hidden="1">
      <c r="A127" s="36"/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6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6"/>
        <v>0</v>
      </c>
    </row>
    <row r="131" spans="1:6" ht="12.75" hidden="1">
      <c r="A131" s="36"/>
      <c r="B131" s="37"/>
      <c r="C131" s="441"/>
      <c r="D131" s="441"/>
      <c r="E131" s="441"/>
      <c r="F131" s="443">
        <f t="shared" si="6"/>
        <v>0</v>
      </c>
    </row>
    <row r="132" spans="1:6" ht="12" customHeight="1" hidden="1">
      <c r="A132" s="36"/>
      <c r="B132" s="37"/>
      <c r="C132" s="441"/>
      <c r="D132" s="441"/>
      <c r="E132" s="441"/>
      <c r="F132" s="443">
        <f t="shared" si="6"/>
        <v>0</v>
      </c>
    </row>
    <row r="133" spans="1:6" ht="12.75" hidden="1">
      <c r="A133" s="36"/>
      <c r="B133" s="37"/>
      <c r="C133" s="441"/>
      <c r="D133" s="441"/>
      <c r="E133" s="441"/>
      <c r="F133" s="443">
        <f t="shared" si="6"/>
        <v>0</v>
      </c>
    </row>
    <row r="134" spans="1:16" ht="15.75" customHeight="1">
      <c r="A134" s="38" t="s">
        <v>590</v>
      </c>
      <c r="B134" s="39" t="s">
        <v>831</v>
      </c>
      <c r="C134" s="429">
        <f>SUM(C119:C133)</f>
        <v>0</v>
      </c>
      <c r="D134" s="429"/>
      <c r="E134" s="429">
        <f>SUM(E119:E133)</f>
        <v>0</v>
      </c>
      <c r="F134" s="442">
        <f>SUM(F119:F133)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2.75" customHeight="1">
      <c r="A135" s="36" t="s">
        <v>823</v>
      </c>
      <c r="B135" s="40"/>
      <c r="C135" s="429"/>
      <c r="D135" s="429"/>
      <c r="E135" s="429"/>
      <c r="F135" s="442"/>
    </row>
    <row r="136" spans="1:6" ht="12" customHeight="1">
      <c r="A136" s="36"/>
      <c r="B136" s="40"/>
      <c r="C136" s="441"/>
      <c r="D136" s="441"/>
      <c r="E136" s="441"/>
      <c r="F136" s="443">
        <f>C136-E136</f>
        <v>0</v>
      </c>
    </row>
    <row r="137" spans="1:6" ht="12" customHeight="1" hidden="1">
      <c r="A137" s="36"/>
      <c r="B137" s="40"/>
      <c r="C137" s="441"/>
      <c r="D137" s="441"/>
      <c r="E137" s="441"/>
      <c r="F137" s="443">
        <f aca="true" t="shared" si="7" ref="F137:F150">C137-E137</f>
        <v>0</v>
      </c>
    </row>
    <row r="138" spans="1:6" ht="12.75" hidden="1">
      <c r="A138" s="36"/>
      <c r="B138" s="40"/>
      <c r="C138" s="441"/>
      <c r="D138" s="441"/>
      <c r="E138" s="441"/>
      <c r="F138" s="443">
        <f t="shared" si="7"/>
        <v>0</v>
      </c>
    </row>
    <row r="139" spans="1:6" ht="12.75" hidden="1">
      <c r="A139" s="36"/>
      <c r="B139" s="40"/>
      <c r="C139" s="441"/>
      <c r="D139" s="441"/>
      <c r="E139" s="441"/>
      <c r="F139" s="443">
        <f t="shared" si="7"/>
        <v>0</v>
      </c>
    </row>
    <row r="140" spans="1:6" ht="12.75" hidden="1">
      <c r="A140" s="36"/>
      <c r="B140" s="37"/>
      <c r="C140" s="441"/>
      <c r="D140" s="441"/>
      <c r="E140" s="441"/>
      <c r="F140" s="443">
        <f t="shared" si="7"/>
        <v>0</v>
      </c>
    </row>
    <row r="141" spans="1:6" ht="12.75" hidden="1">
      <c r="A141" s="36"/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/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/>
      <c r="B143" s="37"/>
      <c r="C143" s="441"/>
      <c r="D143" s="441"/>
      <c r="E143" s="441"/>
      <c r="F143" s="443">
        <f t="shared" si="7"/>
        <v>0</v>
      </c>
    </row>
    <row r="144" spans="1:6" ht="12" customHeight="1" hidden="1">
      <c r="A144" s="36"/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/>
      <c r="B145" s="37"/>
      <c r="C145" s="441"/>
      <c r="D145" s="441"/>
      <c r="E145" s="441"/>
      <c r="F145" s="443">
        <f t="shared" si="7"/>
        <v>0</v>
      </c>
    </row>
    <row r="146" spans="1:6" ht="12.75" hidden="1">
      <c r="A146" s="36"/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/>
      <c r="B147" s="37"/>
      <c r="C147" s="441"/>
      <c r="D147" s="441"/>
      <c r="E147" s="441"/>
      <c r="F147" s="443">
        <f t="shared" si="7"/>
        <v>0</v>
      </c>
    </row>
    <row r="148" spans="1:6" ht="12.75" hidden="1">
      <c r="A148" s="36"/>
      <c r="B148" s="37"/>
      <c r="C148" s="441"/>
      <c r="D148" s="441"/>
      <c r="E148" s="441"/>
      <c r="F148" s="443">
        <f t="shared" si="7"/>
        <v>0</v>
      </c>
    </row>
    <row r="149" spans="1:6" ht="12" customHeight="1" hidden="1">
      <c r="A149" s="36"/>
      <c r="B149" s="37"/>
      <c r="C149" s="441"/>
      <c r="D149" s="441"/>
      <c r="E149" s="441"/>
      <c r="F149" s="443">
        <f t="shared" si="7"/>
        <v>0</v>
      </c>
    </row>
    <row r="150" spans="1:6" ht="12.75" hidden="1">
      <c r="A150" s="36"/>
      <c r="B150" s="37"/>
      <c r="C150" s="441"/>
      <c r="D150" s="441"/>
      <c r="E150" s="441"/>
      <c r="F150" s="443">
        <f t="shared" si="7"/>
        <v>0</v>
      </c>
    </row>
    <row r="151" spans="1:16" ht="17.25" customHeight="1">
      <c r="A151" s="38" t="s">
        <v>824</v>
      </c>
      <c r="B151" s="39" t="s">
        <v>832</v>
      </c>
      <c r="C151" s="429">
        <f>SUM(C136:C150)</f>
        <v>0</v>
      </c>
      <c r="D151" s="429"/>
      <c r="E151" s="429">
        <f>SUM(E136:E150)</f>
        <v>0</v>
      </c>
      <c r="F151" s="442">
        <f>SUM(F136:F150)</f>
        <v>0</v>
      </c>
      <c r="G151" s="516"/>
      <c r="H151" s="516"/>
      <c r="I151" s="516"/>
      <c r="J151" s="516"/>
      <c r="K151" s="516"/>
      <c r="L151" s="516"/>
      <c r="M151" s="516"/>
      <c r="N151" s="516"/>
      <c r="O151" s="516"/>
      <c r="P151" s="516"/>
    </row>
    <row r="152" spans="1:16" ht="19.5" customHeight="1">
      <c r="A152" s="41" t="s">
        <v>833</v>
      </c>
      <c r="B152" s="39" t="s">
        <v>834</v>
      </c>
      <c r="C152" s="429">
        <f>C151+C134+C117+C100</f>
        <v>558</v>
      </c>
      <c r="D152" s="429"/>
      <c r="E152" s="429">
        <f>E151+E134+E117+E100</f>
        <v>0</v>
      </c>
      <c r="F152" s="442">
        <f>F151+F134+F117+F100</f>
        <v>557</v>
      </c>
      <c r="G152" s="516"/>
      <c r="H152" s="516"/>
      <c r="I152" s="516"/>
      <c r="J152" s="516"/>
      <c r="K152" s="516"/>
      <c r="L152" s="516"/>
      <c r="M152" s="516"/>
      <c r="N152" s="516"/>
      <c r="O152" s="516"/>
      <c r="P152" s="516"/>
    </row>
    <row r="153" spans="1:6" ht="19.5" customHeight="1">
      <c r="A153" s="42"/>
      <c r="B153" s="43"/>
      <c r="C153" s="44"/>
      <c r="D153" s="44"/>
      <c r="E153" s="44"/>
      <c r="F153" s="44"/>
    </row>
    <row r="154" spans="1:6" ht="12.75">
      <c r="A154" s="452" t="s">
        <v>908</v>
      </c>
      <c r="B154" s="453"/>
      <c r="C154" s="630" t="s">
        <v>858</v>
      </c>
      <c r="D154" s="630"/>
      <c r="E154" s="630"/>
      <c r="F154" s="630"/>
    </row>
    <row r="155" spans="1:6" ht="12.75">
      <c r="A155" s="517"/>
      <c r="B155" s="518"/>
      <c r="C155" s="517"/>
      <c r="D155" s="517"/>
      <c r="E155" s="517"/>
      <c r="F155" s="517"/>
    </row>
    <row r="156" spans="1:6" ht="12.75">
      <c r="A156" s="517"/>
      <c r="B156" s="518"/>
      <c r="C156" s="630" t="s">
        <v>849</v>
      </c>
      <c r="D156" s="630"/>
      <c r="E156" s="630"/>
      <c r="F156" s="630"/>
    </row>
    <row r="157" spans="3:5" ht="12.75">
      <c r="C157" s="517"/>
      <c r="E157" s="517"/>
    </row>
  </sheetData>
  <sheetProtection/>
  <mergeCells count="4">
    <mergeCell ref="B5:D5"/>
    <mergeCell ref="B6:C6"/>
    <mergeCell ref="C156:F156"/>
    <mergeCell ref="C154:F15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9:F133 C102:F116 C136:F150 C80:F99 C64:F75 C12:F28 C31:F45 C48:F6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2011-11-29T16:28:15Z</cp:lastPrinted>
  <dcterms:created xsi:type="dcterms:W3CDTF">2000-06-29T12:02:40Z</dcterms:created>
  <dcterms:modified xsi:type="dcterms:W3CDTF">2011-11-29T16:28:38Z</dcterms:modified>
  <cp:category/>
  <cp:version/>
  <cp:contentType/>
  <cp:contentStatus/>
</cp:coreProperties>
</file>