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<sst xmlns="http://schemas.openxmlformats.org/spreadsheetml/2006/main" count="1063" uniqueCount="875">
  <si>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</si>
  <si>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</si>
  <si>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</si>
  <si>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</si>
  <si>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</si>
  <si>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</si>
  <si>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</si>
  <si>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</si>
  <si>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</si>
  <si>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</si>
  <si>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</si>
  <si>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</si>
  <si>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</si>
  <si>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</si>
  <si>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</si>
  <si>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</si>
  <si>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</si>
  <si>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</si>
  <si>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</si>
  <si>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</si>
  <si>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</si>
  <si>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</si>
  <si>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</si>
  <si>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</si>
  <si>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</si>
  <si>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</si>
  <si>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</si>
  <si>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</si>
  <si>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</si>
  <si>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</si>
  <si>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</si>
  <si>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</si>
  <si>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</si>
  <si>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</si>
  <si>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</si>
  <si>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</si>
  <si>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</si>
  <si>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</si>
  <si>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</si>
  <si>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</si>
  <si>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</si>
  <si>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</si>
  <si>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</si>
  <si>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</si>
  <si>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</si>
  <si>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</si>
  <si>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</si>
  <si>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</si>
  <si>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</si>
  <si>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</si>
  <si>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</si>
  <si>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</si>
  <si>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</si>
  <si>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</si>
  <si>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</si>
  <si>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</si>
  <si>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</si>
  <si>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</si>
  <si>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</si>
  <si>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</si>
  <si>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</si>
  <si>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</si>
  <si>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</si>
  <si>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</si>
  <si>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</si>
  <si>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</si>
  <si>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</si>
  <si>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</si>
  <si>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</si>
  <si>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</si>
  <si>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</si>
  <si>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</si>
  <si>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</si>
  <si>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</si>
  <si>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</si>
  <si>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</si>
  <si>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</si>
  <si>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</si>
  <si>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</si>
  <si>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</si>
  <si>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</si>
  <si>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</si>
  <si>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</si>
  <si>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</si>
  <si>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</si>
  <si>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</si>
  <si>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</si>
  <si>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</si>
  <si>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</si>
  <si>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</si>
  <si>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</si>
  <si>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</si>
  <si>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</si>
  <si>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</si>
  <si>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</si>
  <si>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</si>
  <si>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</si>
  <si>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</si>
  <si>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</si>
  <si>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</si>
  <si>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</si>
  <si>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</si>
  <si>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</si>
  <si>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</si>
  <si>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</si>
  <si>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</si>
  <si>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</si>
  <si>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</si>
  <si>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</si>
  <si>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</si>
  <si>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</si>
  <si>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</si>
  <si>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</si>
  <si>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</si>
  <si>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</si>
  <si>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</si>
  <si>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</si>
  <si>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</si>
  <si>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</si>
  <si>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</si>
  <si>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</si>
  <si>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</si>
  <si>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</si>
  <si>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</si>
  <si>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</si>
  <si>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</si>
  <si>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</si>
  <si>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</si>
  <si>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</si>
  <si>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</si>
  <si>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</si>
  <si>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</si>
  <si>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</si>
  <si>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</si>
  <si>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</si>
  <si>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</si>
  <si>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</si>
  <si>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</si>
  <si>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</si>
  <si>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</si>
  <si>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</si>
  <si>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</si>
  <si>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</si>
  <si>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</si>
  <si>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</si>
  <si>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</si>
  <si>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</si>
  <si>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</si>
  <si>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</si>
  <si>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</si>
  <si>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</si>
  <si>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</si>
  <si>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</si>
  <si>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</si>
  <si>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</si>
  <si>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</si>
  <si>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</si>
  <si>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</si>
  <si>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</si>
  <si>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</si>
  <si>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</si>
  <si>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</si>
  <si>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</si>
  <si>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</si>
  <si>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</si>
  <si>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</si>
  <si>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</si>
  <si>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</si>
  <si>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</si>
  <si>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</si>
  <si>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</si>
  <si>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</si>
  <si>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</si>
  <si>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</si>
  <si>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</si>
  <si>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</si>
  <si>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</si>
  <si>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</si>
  <si>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</si>
  <si>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</si>
  <si>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</si>
  <si>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</si>
  <si>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</si>
  <si>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</si>
  <si>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</si>
  <si>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</si>
  <si>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</si>
  <si>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</si>
  <si>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</si>
  <si>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</si>
  <si>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</si>
  <si>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</si>
  <si>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</si>
  <si>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</si>
  <si>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</si>
  <si>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</si>
  <si>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</si>
  <si>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</si>
  <si>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</si>
  <si>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</si>
  <si>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</si>
  <si>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</si>
  <si>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</si>
  <si>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</si>
  <si>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</si>
  <si>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</si>
  <si>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</si>
  <si>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</si>
  <si>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</si>
  <si>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</si>
  <si>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</si>
  <si>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</si>
  <si>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</si>
  <si>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</si>
  <si>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</si>
  <si>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</si>
  <si>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</si>
  <si>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</si>
  <si>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</si>
  <si>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</si>
  <si>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</si>
  <si>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</si>
  <si>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</si>
  <si>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</si>
  <si>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</si>
  <si>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</si>
  <si>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</si>
  <si>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</si>
  <si>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</si>
  <si>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</si>
  <si>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</si>
  <si>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</si>
  <si>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</si>
  <si>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</si>
  <si>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</si>
  <si>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</si>
  <si>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</si>
  <si>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</si>
  <si>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</si>
  <si>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</si>
  <si>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</si>
  <si>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</si>
  <si>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</si>
  <si>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</si>
  <si>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</si>
  <si>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</si>
  <si>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</si>
  <si>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</si>
  <si>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</si>
  <si>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</si>
  <si>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</si>
  <si>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</si>
  <si>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</si>
  <si>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</si>
  <si>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</si>
  <si>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</si>
  <si>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</si>
  <si>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</si>
  <si>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</si>
  <si>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</si>
  <si>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</si>
  <si>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</si>
  <si>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</si>
  <si>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</si>
  <si>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</si>
  <si>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</si>
  <si>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</si>
  <si>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</si>
  <si>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</si>
  <si>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</si>
  <si>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</si>
  <si>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</si>
  <si>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</si>
  <si>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</si>
  <si>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</si>
  <si>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</si>
  <si>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</si>
  <si>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</si>
  <si>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</si>
  <si>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</si>
  <si>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</si>
  <si>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</si>
  <si>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</si>
  <si>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</si>
  <si>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</si>
  <si>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</si>
  <si>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</si>
  <si>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</si>
  <si>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</si>
  <si>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</si>
  <si>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</si>
  <si>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</si>
  <si>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</si>
  <si>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</si>
  <si>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</si>
  <si>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</si>
  <si>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</si>
  <si>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</si>
  <si>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</si>
  <si>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</si>
  <si>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</si>
  <si>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</si>
  <si>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</si>
  <si>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</si>
  <si>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</si>
  <si>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</si>
  <si>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</si>
  <si>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</si>
  <si>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</si>
  <si>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</si>
  <si>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</si>
  <si>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</si>
  <si>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</si>
  <si>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</si>
  <si>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</si>
  <si>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</si>
  <si>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</si>
  <si>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</si>
  <si>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</si>
  <si>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</si>
  <si>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</si>
  <si>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</si>
  <si>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</si>
  <si>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</si>
  <si>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</si>
  <si>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</si>
  <si>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</si>
  <si>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</si>
  <si>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</si>
  <si>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</si>
  <si>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</si>
  <si>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</si>
  <si>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</si>
  <si>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</si>
  <si>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</si>
  <si>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</si>
  <si>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</si>
  <si>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</si>
  <si>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</si>
  <si>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</si>
  <si>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</si>
  <si>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</si>
  <si>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</si>
  <si>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</si>
  <si>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</si>
  <si>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</si>
  <si>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</si>
  <si>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</si>
  <si>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</si>
  <si>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</si>
  <si>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</si>
  <si>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</si>
  <si>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</si>
  <si>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</si>
  <si>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</si>
  <si>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</si>
  <si>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</si>
  <si>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</si>
  <si>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</si>
  <si>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</si>
  <si>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</si>
  <si>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</si>
  <si>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</si>
  <si>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</si>
  <si>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</si>
  <si>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</si>
  <si>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</si>
  <si>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</si>
  <si>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</si>
  <si>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</si>
  <si>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</si>
  <si>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</si>
  <si>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</si>
  <si>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</si>
  <si>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</si>
  <si>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</si>
  <si>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</si>
  <si>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</si>
  <si>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</si>
  <si>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</si>
  <si>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</si>
  <si>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</si>
  <si>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</si>
  <si>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</si>
  <si>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</si>
  <si>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</si>
  <si>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</si>
  <si>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</si>
  <si>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</si>
  <si>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</si>
  <si>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</si>
  <si>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</si>
  <si>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</si>
  <si>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</si>
  <si>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</si>
  <si>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</si>
  <si>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</si>
  <si>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</si>
  <si>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</si>
  <si>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</si>
  <si>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</si>
  <si>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</si>
  <si>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</si>
  <si>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</si>
  <si>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</si>
  <si>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</si>
  <si>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</si>
  <si>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</si>
  <si>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</si>
  <si>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</si>
  <si>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</si>
  <si>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</si>
  <si>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</si>
  <si>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</si>
  <si>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</si>
  <si>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</si>
  <si>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</si>
  <si>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</si>
  <si>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</si>
  <si>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</si>
  <si>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</si>
  <si>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</si>
  <si>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</si>
  <si>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</si>
  <si>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</si>
  <si>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</si>
  <si>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</si>
  <si>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</si>
  <si>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</si>
  <si>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</si>
  <si>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</si>
  <si>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</si>
  <si>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</si>
  <si>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</si>
  <si>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</si>
  <si>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</si>
  <si>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</si>
  <si>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</si>
  <si>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</si>
  <si>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</si>
  <si>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</si>
  <si>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</si>
  <si>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</si>
  <si>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</si>
  <si>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</si>
  <si>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</si>
  <si>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</si>
  <si>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</si>
  <si>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</si>
  <si>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</si>
  <si>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</si>
  <si>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</si>
  <si>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</si>
  <si>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</si>
  <si>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</si>
  <si>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</si>
  <si>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</si>
  <si>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</si>
  <si>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</si>
  <si>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</si>
  <si>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</si>
  <si>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</si>
  <si>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</si>
  <si>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</si>
  <si>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</si>
  <si>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</si>
  <si>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</si>
  <si>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</si>
  <si>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</si>
  <si>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</si>
  <si>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</si>
  <si>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</si>
  <si>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</si>
  <si>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</si>
  <si>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</si>
  <si>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</si>
  <si>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</si>
  <si>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</si>
  <si>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</si>
  <si>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</si>
  <si>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</si>
  <si>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</si>
  <si>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</si>
  <si>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</si>
  <si>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</si>
  <si>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</si>
  <si>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</si>
  <si>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</si>
  <si>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</si>
  <si>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</si>
  <si>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</si>
  <si>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</si>
  <si>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</si>
  <si>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</si>
  <si>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</si>
  <si>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</si>
  <si>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</si>
  <si>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</si>
  <si>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</si>
  <si>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</si>
  <si>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</si>
  <si>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</si>
  <si>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</si>
  <si>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</si>
  <si>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</si>
  <si>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</si>
  <si>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</si>
  <si>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</si>
  <si>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</si>
  <si>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</si>
  <si>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</si>
  <si>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</si>
  <si>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</si>
  <si>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</si>
  <si>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</si>
  <si>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</si>
  <si>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</si>
  <si>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</si>
  <si>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</si>
  <si>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</si>
  <si>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</si>
  <si>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</si>
  <si>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</si>
  <si>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</si>
  <si>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</si>
  <si>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</si>
  <si>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</si>
  <si>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</si>
  <si>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</si>
  <si>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</si>
  <si>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</si>
  <si>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</si>
  <si>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</si>
  <si>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</si>
  <si>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</si>
  <si>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</si>
  <si>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</si>
  <si>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</si>
  <si>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</si>
  <si>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</si>
  <si>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</si>
  <si>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</si>
  <si>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</si>
  <si>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</si>
  <si>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</si>
  <si>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</si>
  <si>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</si>
  <si>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</si>
  <si>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</si>
  <si>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</si>
  <si>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</si>
  <si>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</si>
  <si>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</si>
  <si>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</si>
  <si>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</si>
  <si>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</si>
  <si>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</si>
  <si>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</si>
  <si>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</si>
  <si>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</si>
  <si>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</si>
  <si>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</si>
  <si>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</si>
  <si>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</si>
  <si>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</si>
  <si>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</si>
  <si>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</si>
  <si>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</si>
  <si>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</si>
  <si>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</si>
  <si>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</si>
  <si>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</si>
  <si>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</si>
  <si>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</si>
  <si>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</si>
  <si>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</si>
  <si>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</si>
  <si>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</si>
  <si>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</si>
  <si>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</si>
  <si>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</si>
  <si>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</si>
  <si>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</si>
  <si>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</si>
  <si>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</si>
  <si>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</si>
  <si>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</si>
  <si>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</si>
  <si>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</si>
  <si>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</si>
  <si>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</si>
  <si>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</si>
  <si>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</si>
  <si>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</si>
  <si>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</si>
  <si>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</si>
  <si>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</si>
  <si>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</si>
  <si>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</si>
  <si>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</si>
  <si>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</si>
  <si>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</si>
  <si>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</si>
  <si>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</si>
  <si>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</si>
  <si>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</si>
  <si>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</si>
  <si>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</si>
  <si>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</si>
  <si>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</si>
  <si>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</si>
  <si>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</si>
  <si>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</si>
  <si>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</si>
  <si>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</si>
  <si>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</si>
  <si>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</si>
  <si>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</si>
  <si>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</si>
  <si>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</si>
  <si>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</si>
  <si>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</si>
  <si>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</si>
  <si>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</si>
  <si>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</si>
  <si>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</si>
  <si>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</si>
  <si>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</si>
  <si>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</si>
  <si>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</si>
  <si>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</si>
  <si>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</si>
  <si>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</si>
  <si>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</si>
  <si>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</si>
  <si>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</si>
  <si>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</si>
  <si>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</si>
  <si>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</si>
  <si>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</si>
  <si>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</si>
  <si>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</si>
  <si>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</si>
  <si>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</si>
  <si>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</si>
  <si>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</si>
  <si>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</si>
  <si>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</si>
  <si>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</si>
  <si>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</si>
  <si>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</si>
  <si>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</si>
  <si>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</si>
  <si>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</si>
  <si>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</si>
  <si>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</si>
  <si>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</si>
  <si>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</si>
  <si>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</si>
  <si>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</si>
  <si>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</si>
  <si>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</si>
  <si>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</si>
  <si>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</si>
  <si>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</si>
  <si>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</si>
  <si>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</si>
  <si>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</si>
  <si>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</si>
  <si>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</si>
  <si>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</si>
  <si>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</si>
  <si>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</si>
  <si>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</si>
  <si>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</si>
  <si>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</si>
  <si>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</si>
  <si>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</si>
  <si>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</si>
  <si>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</si>
  <si>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</si>
  <si>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</si>
  <si>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</si>
  <si>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</si>
  <si>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</si>
  <si>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</si>
  <si>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</si>
  <si>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</si>
  <si>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</si>
  <si>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</si>
  <si>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</si>
  <si>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</si>
  <si>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</si>
  <si>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</si>
  <si>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</si>
  <si>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</si>
  <si>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</si>
  <si>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</si>
  <si>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</si>
  <si>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</si>
  <si>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</si>
  <si>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</si>
  <si>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</si>
  <si>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</si>
  <si>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</si>
  <si>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</si>
  <si>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</si>
  <si>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</si>
  <si>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</si>
  <si>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</si>
  <si>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</si>
  <si>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</si>
  <si>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</si>
  <si>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</si>
  <si>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</si>
  <si>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</si>
  <si>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</si>
  <si>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</si>
  <si>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</si>
  <si>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</si>
  <si>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</si>
  <si>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</si>
  <si>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</si>
  <si>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</si>
  <si>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</si>
  <si>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</si>
  <si>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</si>
  <si>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</si>
  <si>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</si>
  <si>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</si>
  <si>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</si>
  <si>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</si>
  <si>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</si>
  <si>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</si>
  <si>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</si>
  <si>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</si>
  <si>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</si>
  <si>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</si>
  <si>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</si>
  <si>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</si>
  <si>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</si>
  <si>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</si>
  <si>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</si>
  <si>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</si>
  <si>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</si>
  <si>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</si>
  <si>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</si>
  <si>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</si>
  <si>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</si>
  <si>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</si>
  <si>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</si>
  <si>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</si>
  <si>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</si>
  <si>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</si>
  <si>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</si>
  <si>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</si>
  <si>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</si>
  <si>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</si>
  <si>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</si>
  <si>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</si>
  <si>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</si>
  <si>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</si>
  <si>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</si>
  <si>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</si>
  <si>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</si>
  <si>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</si>
  <si>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</si>
  <si>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</si>
  <si>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</si>
  <si>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</si>
  <si>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</si>
  <si>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</si>
  <si>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</si>
  <si>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</si>
  <si>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</si>
  <si>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</si>
  <si>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</si>
  <si>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</si>
  <si>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</si>
  <si>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</si>
  <si>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</si>
  <si>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</si>
  <si>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</si>
  <si>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</si>
  <si>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</si>
  <si>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</si>
  <si>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</si>
  <si>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</si>
  <si>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</si>
  <si>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</si>
  <si>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</si>
  <si>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</si>
  <si>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</si>
  <si>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</si>
  <si>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</si>
  <si>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</si>
  <si>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</si>
  <si>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</si>
  <si>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</si>
  <si>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</si>
  <si>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</si>
  <si>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</si>
  <si>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</si>
  <si>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</si>
  <si>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</si>
  <si>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</si>
  <si>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</si>
  <si>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</si>
  <si>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</si>
  <si>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</si>
  <si>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</si>
  <si>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</si>
  <si>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</si>
  <si>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</si>
  <si>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</si>
  <si>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</si>
  <si>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</si>
  <si>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</si>
  <si>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</si>
  <si>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</si>
  <si>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</si>
  <si>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</si>
  <si>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</si>
  <si>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</si>
  <si>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</si>
  <si>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</si>
  <si>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</si>
  <si>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</si>
  <si>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</si>
  <si>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</si>
  <si>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</si>
  <si>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</si>
  <si>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</si>
  <si>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</si>
  <si>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</si>
  <si>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</si>
  <si>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</si>
  <si>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</si>
  <si>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</si>
  <si>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</si>
  <si>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</si>
  <si>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</si>
  <si>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</si>
  <si>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</si>
  <si>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</si>
  <si>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</si>
  <si>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</si>
  <si>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</si>
  <si>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</si>
  <si>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</si>
  <si>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</si>
  <si>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</si>
  <si>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</si>
  <si>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</si>
  <si>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</si>
  <si>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</si>
  <si>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</si>
  <si>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</si>
  <si>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</si>
  <si>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</si>
  <si>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</si>
  <si>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</si>
  <si>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</si>
  <si>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</si>
  <si>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01.01.2012- 31.12.2012</t>
  </si>
  <si>
    <t>консолидиран</t>
  </si>
  <si>
    <t>2.ПСТ-ХОЛДИНГ АД</t>
  </si>
  <si>
    <t>3.ПЪТИНЖИНЕРИНГ-М-АД</t>
  </si>
  <si>
    <t>1.АРТЕСКОС 98  АД</t>
  </si>
  <si>
    <t xml:space="preserve">Дата на съставяне:15.04.2013г.                           </t>
  </si>
  <si>
    <t>15.04.2013г.</t>
  </si>
  <si>
    <t>Дата на съставяне: 15.04.2013г.</t>
  </si>
  <si>
    <t>ИНФРА ХОЛДИНГ АД</t>
  </si>
  <si>
    <t xml:space="preserve">Дата  на съставяне:15.04.2013г.                                                                                                        </t>
  </si>
  <si>
    <t>Дата на съставяне:15.04.2013г.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</si>
</sst>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44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92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10" fontId="5" fillId="14" borderId="10" xfId="4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48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91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92" fontId="10" fillId="0" borderId="32" xfId="45" applyNumberFormat="1" applyFont="1" applyBorder="1" applyAlignment="1" applyProtection="1">
      <alignment horizontal="left" vertical="top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10" fillId="0" borderId="0" xfId="43" applyFont="1" applyAlignment="1" applyProtection="1">
      <alignment horizontal="left"/>
      <protection locked="0"/>
    </xf>
    <xf numFmtId="0" fontId="11" fillId="0" borderId="0" xfId="43" applyFont="1" applyAlignment="1" applyProtection="1">
      <alignment horizontal="left"/>
      <protection locked="0"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92" fontId="10" fillId="0" borderId="0" xfId="43" applyNumberFormat="1" applyFont="1" applyBorder="1" applyAlignment="1" applyProtection="1">
      <alignment horizontal="left" vertical="justify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10" fillId="0" borderId="25" xfId="43" applyFont="1" applyBorder="1" applyAlignment="1" applyProtection="1">
      <alignment horizontal="center" vertical="center" wrapText="1"/>
      <protection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92" fontId="10" fillId="0" borderId="0" xfId="4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40" applyFont="1" applyBorder="1" applyAlignment="1" applyProtection="1">
      <alignment horizontal="left" vertical="center" wrapText="1"/>
      <protection locked="0"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92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92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E29" sqref="E2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872</v>
      </c>
      <c r="F3" s="216" t="s">
        <v>2</v>
      </c>
      <c r="G3" s="171"/>
      <c r="H3" s="459">
        <v>175443402</v>
      </c>
    </row>
    <row r="4" spans="1:8" ht="15">
      <c r="A4" s="579" t="s">
        <v>863</v>
      </c>
      <c r="B4" s="574"/>
      <c r="C4" s="574"/>
      <c r="D4" s="574"/>
      <c r="E4" s="460" t="s">
        <v>865</v>
      </c>
      <c r="F4" s="581" t="s">
        <v>3</v>
      </c>
      <c r="G4" s="582"/>
      <c r="H4" s="459" t="s">
        <v>158</v>
      </c>
    </row>
    <row r="5" spans="1:8" ht="15">
      <c r="A5" s="579" t="s">
        <v>4</v>
      </c>
      <c r="B5" s="580"/>
      <c r="C5" s="580"/>
      <c r="D5" s="580"/>
      <c r="E5" s="502" t="s">
        <v>864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7239</v>
      </c>
      <c r="D11" s="150">
        <v>24865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1715</v>
      </c>
      <c r="D12" s="150">
        <v>5032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2058</v>
      </c>
      <c r="D13" s="150">
        <v>944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20</v>
      </c>
      <c r="D14" s="150">
        <v>545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663</v>
      </c>
      <c r="D15" s="150">
        <v>696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444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51</v>
      </c>
      <c r="D18" s="150">
        <v>64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11746</v>
      </c>
      <c r="D19" s="154">
        <f>SUM(D11:D18)</f>
        <v>32590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47</v>
      </c>
      <c r="D20" s="150">
        <v>218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2</v>
      </c>
      <c r="D26" s="150">
        <v>2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-96897</v>
      </c>
      <c r="H27" s="153">
        <f>SUM(H28:H30)</f>
        <v>-50869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-96897</v>
      </c>
      <c r="H29" s="315">
        <v>-50869</v>
      </c>
      <c r="M29" s="156"/>
    </row>
    <row r="30" spans="1:8" ht="15">
      <c r="A30" s="234" t="s">
        <v>89</v>
      </c>
      <c r="B30" s="240" t="s">
        <v>90</v>
      </c>
      <c r="C30" s="150">
        <v>1296</v>
      </c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6139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1296</v>
      </c>
      <c r="D32" s="154">
        <f>D30+D31</f>
        <v>0</v>
      </c>
      <c r="E32" s="242" t="s">
        <v>99</v>
      </c>
      <c r="F32" s="241" t="s">
        <v>100</v>
      </c>
      <c r="G32" s="315"/>
      <c r="H32" s="315">
        <v>-88528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-90758</v>
      </c>
      <c r="H33" s="153">
        <f>H27+H31+H32</f>
        <v>-139397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3410</v>
      </c>
      <c r="D34" s="154">
        <f>SUM(D35:D38)</f>
        <v>771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-22323</v>
      </c>
      <c r="H36" s="153">
        <f>H25+H17+H33</f>
        <v>-70962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3410</v>
      </c>
      <c r="D37" s="150">
        <v>771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-6914</v>
      </c>
      <c r="H39" s="157">
        <v>-11437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5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3410</v>
      </c>
      <c r="D45" s="154">
        <f>D34+D39+D44</f>
        <v>776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>
        <v>19</v>
      </c>
      <c r="H51" s="151">
        <v>71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>
        <v>26</v>
      </c>
      <c r="H53" s="151">
        <v>210</v>
      </c>
    </row>
    <row r="54" spans="1:8" ht="15">
      <c r="A54" s="234" t="s">
        <v>165</v>
      </c>
      <c r="B54" s="248" t="s">
        <v>166</v>
      </c>
      <c r="C54" s="150">
        <v>225</v>
      </c>
      <c r="D54" s="150">
        <v>338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16726</v>
      </c>
      <c r="D55" s="154">
        <f>D19+D20+D21+D27+D32+D45+D51+D53+D54</f>
        <v>33924</v>
      </c>
      <c r="E55" s="236" t="s">
        <v>171</v>
      </c>
      <c r="F55" s="260" t="s">
        <v>172</v>
      </c>
      <c r="G55" s="153">
        <f>G49+G51+G52+G53+G54</f>
        <v>45</v>
      </c>
      <c r="H55" s="153">
        <f>H49+H51+H52+H53+H54</f>
        <v>281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1042</v>
      </c>
      <c r="D58" s="150">
        <v>2397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15335</v>
      </c>
      <c r="H61" s="153">
        <f>SUM(H62:H68)</f>
        <v>15486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1042</v>
      </c>
      <c r="D64" s="154">
        <f>SUM(D58:D63)</f>
        <v>2397</v>
      </c>
      <c r="E64" s="236" t="s">
        <v>199</v>
      </c>
      <c r="F64" s="241" t="s">
        <v>200</v>
      </c>
      <c r="G64" s="151">
        <v>9548</v>
      </c>
      <c r="H64" s="151">
        <v>9216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2912</v>
      </c>
      <c r="H66" s="151">
        <v>1722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1379</v>
      </c>
      <c r="H67" s="151">
        <v>1314</v>
      </c>
    </row>
    <row r="68" spans="1:8" ht="15">
      <c r="A68" s="234" t="s">
        <v>210</v>
      </c>
      <c r="B68" s="240" t="s">
        <v>211</v>
      </c>
      <c r="C68" s="150">
        <v>3573</v>
      </c>
      <c r="D68" s="150">
        <v>2275</v>
      </c>
      <c r="E68" s="236" t="s">
        <v>212</v>
      </c>
      <c r="F68" s="241" t="s">
        <v>213</v>
      </c>
      <c r="G68" s="151">
        <v>1496</v>
      </c>
      <c r="H68" s="151">
        <v>3234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50297</v>
      </c>
      <c r="H69" s="151">
        <v>107096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48</v>
      </c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65680</v>
      </c>
      <c r="H71" s="160">
        <f>H59+H60+H61+H69+H70</f>
        <v>122630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30</v>
      </c>
      <c r="D72" s="150">
        <v>38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3603</v>
      </c>
      <c r="D75" s="154">
        <f>SUM(D67:D74)</f>
        <v>2313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65680</v>
      </c>
      <c r="H79" s="161">
        <f>H71+H74+H75+H76</f>
        <v>122630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14350</v>
      </c>
      <c r="D83" s="150">
        <v>1166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14350</v>
      </c>
      <c r="D84" s="154">
        <f>D83+D82+D78</f>
        <v>1166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767</v>
      </c>
      <c r="D87" s="150">
        <v>712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/>
      <c r="D88" s="150"/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767</v>
      </c>
      <c r="D91" s="154">
        <f>SUM(D87:D90)</f>
        <v>712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19762</v>
      </c>
      <c r="D93" s="154">
        <f>D64+D75+D84+D91+D92</f>
        <v>6588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36488</v>
      </c>
      <c r="D94" s="163">
        <f>D93+D55</f>
        <v>40512</v>
      </c>
      <c r="E94" s="447" t="s">
        <v>269</v>
      </c>
      <c r="F94" s="288" t="s">
        <v>270</v>
      </c>
      <c r="G94" s="164">
        <f>G36+G39+G55+G79</f>
        <v>36488</v>
      </c>
      <c r="H94" s="164">
        <f>H36+H39+H55+H79</f>
        <v>40512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83" t="s">
        <v>861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583" t="s">
        <v>858</v>
      </c>
      <c r="F99" s="584"/>
      <c r="G99" s="584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48" sqref="D48:H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76" t="str">
        <f>'справка №1-БАЛАНС'!E3</f>
        <v>ИНФРА ХОЛДИНГ АД</v>
      </c>
      <c r="C2" s="576"/>
      <c r="D2" s="576"/>
      <c r="E2" s="576"/>
      <c r="F2" s="578" t="s">
        <v>2</v>
      </c>
      <c r="G2" s="578"/>
      <c r="H2" s="523">
        <f>'справка №1-БАЛАНС'!H3</f>
        <v>175443402</v>
      </c>
    </row>
    <row r="3" spans="1:8" ht="15">
      <c r="A3" s="465" t="s">
        <v>273</v>
      </c>
      <c r="B3" s="576" t="str">
        <f>'справка №1-БАЛАНС'!E4</f>
        <v>консолидиран</v>
      </c>
      <c r="C3" s="576"/>
      <c r="D3" s="576"/>
      <c r="E3" s="576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77" t="str">
        <f>'справка №1-БАЛАНС'!E5</f>
        <v>01.01.2012- 31.12.2012</v>
      </c>
      <c r="C4" s="577"/>
      <c r="D4" s="577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2670</v>
      </c>
      <c r="D9" s="45">
        <v>4015</v>
      </c>
      <c r="E9" s="297" t="s">
        <v>283</v>
      </c>
      <c r="F9" s="546" t="s">
        <v>284</v>
      </c>
      <c r="G9" s="547">
        <v>269</v>
      </c>
      <c r="H9" s="547">
        <v>4333</v>
      </c>
    </row>
    <row r="10" spans="1:8" ht="12">
      <c r="A10" s="297" t="s">
        <v>285</v>
      </c>
      <c r="B10" s="298" t="s">
        <v>286</v>
      </c>
      <c r="C10" s="45">
        <v>1316</v>
      </c>
      <c r="D10" s="45">
        <v>1859</v>
      </c>
      <c r="E10" s="297" t="s">
        <v>287</v>
      </c>
      <c r="F10" s="546" t="s">
        <v>288</v>
      </c>
      <c r="G10" s="547"/>
      <c r="H10" s="547">
        <v>9</v>
      </c>
    </row>
    <row r="11" spans="1:8" ht="12">
      <c r="A11" s="297" t="s">
        <v>289</v>
      </c>
      <c r="B11" s="298" t="s">
        <v>290</v>
      </c>
      <c r="C11" s="45">
        <v>262</v>
      </c>
      <c r="D11" s="45">
        <v>1232</v>
      </c>
      <c r="E11" s="299" t="s">
        <v>291</v>
      </c>
      <c r="F11" s="546" t="s">
        <v>292</v>
      </c>
      <c r="G11" s="547">
        <v>5284</v>
      </c>
      <c r="H11" s="547">
        <v>3437</v>
      </c>
    </row>
    <row r="12" spans="1:8" ht="12">
      <c r="A12" s="297" t="s">
        <v>293</v>
      </c>
      <c r="B12" s="298" t="s">
        <v>294</v>
      </c>
      <c r="C12" s="45">
        <v>1734</v>
      </c>
      <c r="D12" s="45">
        <v>4656</v>
      </c>
      <c r="E12" s="299" t="s">
        <v>77</v>
      </c>
      <c r="F12" s="546" t="s">
        <v>295</v>
      </c>
      <c r="G12" s="547">
        <v>13578</v>
      </c>
      <c r="H12" s="547">
        <v>2369</v>
      </c>
    </row>
    <row r="13" spans="1:18" ht="12">
      <c r="A13" s="297" t="s">
        <v>296</v>
      </c>
      <c r="B13" s="298" t="s">
        <v>297</v>
      </c>
      <c r="C13" s="45"/>
      <c r="D13" s="45">
        <v>557</v>
      </c>
      <c r="E13" s="300" t="s">
        <v>50</v>
      </c>
      <c r="F13" s="548" t="s">
        <v>298</v>
      </c>
      <c r="G13" s="545">
        <f>SUM(G9:G12)</f>
        <v>19131</v>
      </c>
      <c r="H13" s="545">
        <f>SUM(H9:H12)</f>
        <v>10148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165</v>
      </c>
      <c r="D14" s="45">
        <v>903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103</v>
      </c>
      <c r="D15" s="46">
        <v>130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6298</v>
      </c>
      <c r="D16" s="46">
        <v>65107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5489</v>
      </c>
      <c r="D17" s="47">
        <v>63099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>
        <v>809</v>
      </c>
      <c r="D18" s="47">
        <v>2008</v>
      </c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12548</v>
      </c>
      <c r="D19" s="48">
        <f>SUM(D9:D15)+D16</f>
        <v>78459</v>
      </c>
      <c r="E19" s="303" t="s">
        <v>315</v>
      </c>
      <c r="F19" s="549" t="s">
        <v>316</v>
      </c>
      <c r="G19" s="547">
        <v>2450</v>
      </c>
      <c r="H19" s="547">
        <v>685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4417</v>
      </c>
      <c r="D22" s="45">
        <v>15178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2450</v>
      </c>
      <c r="H24" s="545">
        <f>SUM(H19:H23)</f>
        <v>685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4417</v>
      </c>
      <c r="D26" s="48">
        <f>SUM(D22:D25)</f>
        <v>15178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16965</v>
      </c>
      <c r="D28" s="49">
        <f>D26+D19</f>
        <v>93637</v>
      </c>
      <c r="E28" s="126" t="s">
        <v>337</v>
      </c>
      <c r="F28" s="551" t="s">
        <v>338</v>
      </c>
      <c r="G28" s="545">
        <f>G13+G15+G24</f>
        <v>21581</v>
      </c>
      <c r="H28" s="545">
        <f>H13+H15+H24</f>
        <v>10833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4616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82804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650</v>
      </c>
      <c r="D31" s="45"/>
      <c r="E31" s="295" t="s">
        <v>850</v>
      </c>
      <c r="F31" s="549" t="s">
        <v>344</v>
      </c>
      <c r="G31" s="547"/>
      <c r="H31" s="547">
        <v>34335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16315</v>
      </c>
      <c r="D33" s="48">
        <f>D28-D31+D32</f>
        <v>93637</v>
      </c>
      <c r="E33" s="126" t="s">
        <v>351</v>
      </c>
      <c r="F33" s="551" t="s">
        <v>352</v>
      </c>
      <c r="G33" s="52">
        <f>G32-G31+G28</f>
        <v>21581</v>
      </c>
      <c r="H33" s="52">
        <f>H32-H31+H28</f>
        <v>-23502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5266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117139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46</v>
      </c>
      <c r="D35" s="48">
        <f>D36+D37+D38</f>
        <v>321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46</v>
      </c>
      <c r="D37" s="428">
        <v>321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5220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117460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919</v>
      </c>
      <c r="H40" s="547">
        <v>28932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6139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88528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21581</v>
      </c>
      <c r="D42" s="52">
        <f>D33+D35+D39</f>
        <v>93958</v>
      </c>
      <c r="E42" s="127" t="s">
        <v>378</v>
      </c>
      <c r="F42" s="128" t="s">
        <v>379</v>
      </c>
      <c r="G42" s="52">
        <f>G39+G33</f>
        <v>21581</v>
      </c>
      <c r="H42" s="52">
        <f>H39+H33</f>
        <v>93958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870</v>
      </c>
      <c r="C48" s="425" t="s">
        <v>815</v>
      </c>
      <c r="D48" s="575" t="s">
        <v>862</v>
      </c>
      <c r="E48" s="575"/>
      <c r="F48" s="575"/>
      <c r="G48" s="575"/>
      <c r="H48" s="57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75" t="s">
        <v>859</v>
      </c>
      <c r="E50" s="575"/>
      <c r="F50" s="575"/>
      <c r="G50" s="575"/>
      <c r="H50" s="575"/>
    </row>
    <row r="51" spans="1:8" ht="12">
      <c r="A51" s="561"/>
      <c r="B51" s="557"/>
      <c r="C51" s="423"/>
      <c r="D51" s="575"/>
      <c r="E51" s="575"/>
      <c r="F51" s="575"/>
      <c r="G51" s="575"/>
      <c r="H51" s="575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C43" sqref="C4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01.01.2012- 31.12.2012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2326</v>
      </c>
      <c r="D10" s="53">
        <v>8614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-2622</v>
      </c>
      <c r="D11" s="53">
        <v>-4904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-1257</v>
      </c>
      <c r="D13" s="53">
        <v>-3064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-49</v>
      </c>
      <c r="D14" s="53">
        <v>-454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>
        <v>-3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1634</v>
      </c>
      <c r="D19" s="53">
        <v>-10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32</v>
      </c>
      <c r="D20" s="54">
        <f>SUM(D10:D19)</f>
        <v>179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-16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-629</v>
      </c>
      <c r="D23" s="53">
        <v>584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-585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42</v>
      </c>
      <c r="D25" s="53">
        <v>204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</v>
      </c>
      <c r="D26" s="53">
        <v>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-442</v>
      </c>
      <c r="D27" s="53">
        <v>452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-2631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-3669</v>
      </c>
      <c r="D32" s="54">
        <f>SUM(D22:D31)</f>
        <v>647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4164</v>
      </c>
      <c r="D36" s="53">
        <v>5172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-497</v>
      </c>
      <c r="D37" s="53">
        <v>-732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>
        <v>-30</v>
      </c>
      <c r="E38" s="129"/>
      <c r="F38" s="129"/>
    </row>
    <row r="39" spans="1:6" ht="12">
      <c r="A39" s="331" t="s">
        <v>439</v>
      </c>
      <c r="B39" s="332" t="s">
        <v>440</v>
      </c>
      <c r="C39" s="53">
        <v>-6</v>
      </c>
      <c r="D39" s="53">
        <v>-4962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31</v>
      </c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3692</v>
      </c>
      <c r="D42" s="54">
        <f>SUM(D34:D41)</f>
        <v>-553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55</v>
      </c>
      <c r="D43" s="54">
        <f>D42+D32+D20</f>
        <v>273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712</v>
      </c>
      <c r="D44" s="131">
        <v>439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767</v>
      </c>
      <c r="D45" s="54">
        <f>D44+D43</f>
        <v>712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G37" sqref="G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01.01.2012- 31.12.2012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-139397</v>
      </c>
      <c r="K11" s="59"/>
      <c r="L11" s="343">
        <f>SUM(C11:K11)</f>
        <v>-70962</v>
      </c>
      <c r="M11" s="57">
        <f>'справка №1-БАЛАНС'!H39</f>
        <v>-11437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-139397</v>
      </c>
      <c r="K15" s="60">
        <f t="shared" si="2"/>
        <v>0</v>
      </c>
      <c r="L15" s="343">
        <f t="shared" si="1"/>
        <v>-70962</v>
      </c>
      <c r="M15" s="60">
        <f t="shared" si="2"/>
        <v>-11437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6139</v>
      </c>
      <c r="J16" s="344">
        <f>+'справка №1-БАЛАНС'!G32</f>
        <v>0</v>
      </c>
      <c r="K16" s="59"/>
      <c r="L16" s="343">
        <f t="shared" si="1"/>
        <v>6139</v>
      </c>
      <c r="M16" s="59">
        <v>-919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492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42008</v>
      </c>
      <c r="K21" s="58">
        <f t="shared" si="4"/>
        <v>0</v>
      </c>
      <c r="L21" s="343">
        <f t="shared" si="1"/>
        <v>42500</v>
      </c>
      <c r="M21" s="58">
        <f t="shared" si="4"/>
        <v>5442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>
        <v>492</v>
      </c>
      <c r="F22" s="184"/>
      <c r="G22" s="184"/>
      <c r="H22" s="184"/>
      <c r="I22" s="184"/>
      <c r="J22" s="184">
        <v>42008</v>
      </c>
      <c r="K22" s="184"/>
      <c r="L22" s="343">
        <f t="shared" si="1"/>
        <v>42500</v>
      </c>
      <c r="M22" s="184">
        <v>5442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492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6139</v>
      </c>
      <c r="J29" s="58">
        <f t="shared" si="6"/>
        <v>-97389</v>
      </c>
      <c r="K29" s="58">
        <f t="shared" si="6"/>
        <v>0</v>
      </c>
      <c r="L29" s="343">
        <f t="shared" si="1"/>
        <v>-22323</v>
      </c>
      <c r="M29" s="58">
        <f t="shared" si="6"/>
        <v>-6914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492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6139</v>
      </c>
      <c r="J32" s="58">
        <f t="shared" si="7"/>
        <v>-97389</v>
      </c>
      <c r="K32" s="58">
        <f t="shared" si="7"/>
        <v>0</v>
      </c>
      <c r="L32" s="343">
        <f t="shared" si="1"/>
        <v>-22323</v>
      </c>
      <c r="M32" s="58">
        <f>M29+M30+M31</f>
        <v>-6914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873</v>
      </c>
      <c r="B38" s="573" t="s">
        <v>861</v>
      </c>
      <c r="C38" s="573"/>
      <c r="D38" s="535"/>
      <c r="E38" s="535"/>
      <c r="F38" s="588"/>
      <c r="G38" s="588"/>
      <c r="H38" s="588"/>
      <c r="I38" s="588"/>
      <c r="J38" s="15" t="s">
        <v>856</v>
      </c>
      <c r="K38" s="15"/>
      <c r="L38" s="588" t="s">
        <v>859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R54" sqref="R5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8" t="s">
        <v>381</v>
      </c>
      <c r="B2" s="599"/>
      <c r="C2" s="600" t="str">
        <f>'справка №1-БАЛАНС'!E3</f>
        <v>ИНФРА ХОЛДИНГ АД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8" t="s">
        <v>4</v>
      </c>
      <c r="B3" s="599"/>
      <c r="C3" s="601" t="str">
        <f>'справка №1-БАЛАНС'!E5</f>
        <v>01.01.2012- 31.12.2012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3</v>
      </c>
      <c r="N3" s="602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3" t="s">
        <v>461</v>
      </c>
      <c r="B5" s="604"/>
      <c r="C5" s="59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5"/>
      <c r="B6" s="606"/>
      <c r="C6" s="59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24865</v>
      </c>
      <c r="E9" s="188">
        <v>582</v>
      </c>
      <c r="F9" s="188">
        <v>18208</v>
      </c>
      <c r="G9" s="73">
        <f>D9+E9-F9</f>
        <v>7239</v>
      </c>
      <c r="H9" s="64"/>
      <c r="I9" s="64"/>
      <c r="J9" s="73">
        <f>G9+H9-I9</f>
        <v>7239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7239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8277</v>
      </c>
      <c r="E10" s="188">
        <v>1470</v>
      </c>
      <c r="F10" s="188">
        <v>7656</v>
      </c>
      <c r="G10" s="73">
        <f aca="true" t="shared" si="2" ref="G10:G39">D10+E10-F10</f>
        <v>2091</v>
      </c>
      <c r="H10" s="64"/>
      <c r="I10" s="64"/>
      <c r="J10" s="73">
        <f aca="true" t="shared" si="3" ref="J10:J39">G10+H10-I10</f>
        <v>2091</v>
      </c>
      <c r="K10" s="64">
        <v>3245</v>
      </c>
      <c r="L10" s="64">
        <v>33</v>
      </c>
      <c r="M10" s="64">
        <v>2903</v>
      </c>
      <c r="N10" s="73">
        <f aca="true" t="shared" si="4" ref="N10:N39">K10+L10-M10</f>
        <v>375</v>
      </c>
      <c r="O10" s="64"/>
      <c r="P10" s="64"/>
      <c r="Q10" s="73">
        <f t="shared" si="0"/>
        <v>375</v>
      </c>
      <c r="R10" s="73">
        <f t="shared" si="1"/>
        <v>1716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8935</v>
      </c>
      <c r="E11" s="188">
        <v>2008</v>
      </c>
      <c r="F11" s="188">
        <v>7306</v>
      </c>
      <c r="G11" s="73">
        <f t="shared" si="2"/>
        <v>3637</v>
      </c>
      <c r="H11" s="64"/>
      <c r="I11" s="64"/>
      <c r="J11" s="73">
        <f t="shared" si="3"/>
        <v>3637</v>
      </c>
      <c r="K11" s="64">
        <v>7991</v>
      </c>
      <c r="L11" s="64">
        <v>124</v>
      </c>
      <c r="M11" s="64">
        <v>6536</v>
      </c>
      <c r="N11" s="73">
        <f t="shared" si="4"/>
        <v>1579</v>
      </c>
      <c r="O11" s="64"/>
      <c r="P11" s="64"/>
      <c r="Q11" s="73">
        <f t="shared" si="0"/>
        <v>1579</v>
      </c>
      <c r="R11" s="73">
        <f t="shared" si="1"/>
        <v>2058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1094</v>
      </c>
      <c r="E12" s="188">
        <v>20</v>
      </c>
      <c r="F12" s="188">
        <v>1094</v>
      </c>
      <c r="G12" s="73">
        <f t="shared" si="2"/>
        <v>20</v>
      </c>
      <c r="H12" s="64"/>
      <c r="I12" s="64"/>
      <c r="J12" s="73">
        <f t="shared" si="3"/>
        <v>20</v>
      </c>
      <c r="K12" s="64">
        <v>549</v>
      </c>
      <c r="L12" s="64"/>
      <c r="M12" s="64">
        <v>549</v>
      </c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2237</v>
      </c>
      <c r="E13" s="188">
        <v>581</v>
      </c>
      <c r="F13" s="188">
        <v>1355</v>
      </c>
      <c r="G13" s="73">
        <f t="shared" si="2"/>
        <v>1463</v>
      </c>
      <c r="H13" s="64"/>
      <c r="I13" s="64"/>
      <c r="J13" s="73">
        <f t="shared" si="3"/>
        <v>1463</v>
      </c>
      <c r="K13" s="64">
        <v>1541</v>
      </c>
      <c r="L13" s="64">
        <v>93</v>
      </c>
      <c r="M13" s="64">
        <v>833</v>
      </c>
      <c r="N13" s="73">
        <f t="shared" si="4"/>
        <v>801</v>
      </c>
      <c r="O13" s="64"/>
      <c r="P13" s="64"/>
      <c r="Q13" s="73">
        <f t="shared" si="0"/>
        <v>801</v>
      </c>
      <c r="R13" s="73">
        <f t="shared" si="1"/>
        <v>662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444</v>
      </c>
      <c r="E15" s="455"/>
      <c r="F15" s="455">
        <v>444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195</v>
      </c>
      <c r="E16" s="188">
        <v>41</v>
      </c>
      <c r="F16" s="188">
        <v>100</v>
      </c>
      <c r="G16" s="73">
        <f t="shared" si="2"/>
        <v>136</v>
      </c>
      <c r="H16" s="64"/>
      <c r="I16" s="64"/>
      <c r="J16" s="73">
        <f t="shared" si="3"/>
        <v>136</v>
      </c>
      <c r="K16" s="64">
        <v>131</v>
      </c>
      <c r="L16" s="64">
        <v>13</v>
      </c>
      <c r="M16" s="64">
        <v>59</v>
      </c>
      <c r="N16" s="73">
        <f t="shared" si="4"/>
        <v>85</v>
      </c>
      <c r="O16" s="64"/>
      <c r="P16" s="64"/>
      <c r="Q16" s="73">
        <f aca="true" t="shared" si="5" ref="Q16:Q25">N16+O16-P16</f>
        <v>85</v>
      </c>
      <c r="R16" s="73">
        <f aca="true" t="shared" si="6" ref="R16:R25">J16-Q16</f>
        <v>51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46047</v>
      </c>
      <c r="E17" s="193">
        <f>SUM(E9:E16)</f>
        <v>4702</v>
      </c>
      <c r="F17" s="193">
        <f>SUM(F9:F16)</f>
        <v>36163</v>
      </c>
      <c r="G17" s="73">
        <f t="shared" si="2"/>
        <v>14586</v>
      </c>
      <c r="H17" s="74">
        <f>SUM(H9:H16)</f>
        <v>0</v>
      </c>
      <c r="I17" s="74">
        <f>SUM(I9:I16)</f>
        <v>0</v>
      </c>
      <c r="J17" s="73">
        <f t="shared" si="3"/>
        <v>14586</v>
      </c>
      <c r="K17" s="74">
        <f>SUM(K9:K16)</f>
        <v>13457</v>
      </c>
      <c r="L17" s="74">
        <f>SUM(L9:L16)</f>
        <v>263</v>
      </c>
      <c r="M17" s="74">
        <f>SUM(M9:M16)</f>
        <v>10880</v>
      </c>
      <c r="N17" s="73">
        <f t="shared" si="4"/>
        <v>2840</v>
      </c>
      <c r="O17" s="74">
        <f>SUM(O9:O16)</f>
        <v>0</v>
      </c>
      <c r="P17" s="74">
        <f>SUM(P9:P16)</f>
        <v>0</v>
      </c>
      <c r="Q17" s="73">
        <f t="shared" si="5"/>
        <v>2840</v>
      </c>
      <c r="R17" s="73">
        <f t="shared" si="6"/>
        <v>11746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408</v>
      </c>
      <c r="E18" s="186">
        <v>48</v>
      </c>
      <c r="F18" s="186">
        <v>408</v>
      </c>
      <c r="G18" s="73">
        <f t="shared" si="2"/>
        <v>48</v>
      </c>
      <c r="H18" s="62"/>
      <c r="I18" s="62"/>
      <c r="J18" s="73">
        <f t="shared" si="3"/>
        <v>48</v>
      </c>
      <c r="K18" s="62">
        <v>190</v>
      </c>
      <c r="L18" s="62">
        <v>1</v>
      </c>
      <c r="M18" s="62">
        <v>190</v>
      </c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>
        <v>8</v>
      </c>
      <c r="F21" s="188">
        <v>8</v>
      </c>
      <c r="G21" s="73">
        <f t="shared" si="2"/>
        <v>0</v>
      </c>
      <c r="H21" s="64"/>
      <c r="I21" s="64"/>
      <c r="J21" s="73">
        <f t="shared" si="3"/>
        <v>0</v>
      </c>
      <c r="K21" s="64"/>
      <c r="L21" s="64">
        <v>8</v>
      </c>
      <c r="M21" s="64">
        <v>8</v>
      </c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>
        <v>2</v>
      </c>
      <c r="F22" s="188"/>
      <c r="G22" s="73">
        <f t="shared" si="2"/>
        <v>62</v>
      </c>
      <c r="H22" s="64"/>
      <c r="I22" s="64"/>
      <c r="J22" s="73">
        <f t="shared" si="3"/>
        <v>62</v>
      </c>
      <c r="K22" s="64">
        <v>59</v>
      </c>
      <c r="L22" s="64">
        <v>1</v>
      </c>
      <c r="M22" s="64"/>
      <c r="N22" s="73">
        <f t="shared" si="4"/>
        <v>60</v>
      </c>
      <c r="O22" s="64"/>
      <c r="P22" s="64"/>
      <c r="Q22" s="73">
        <f t="shared" si="5"/>
        <v>60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/>
      <c r="G24" s="73">
        <f t="shared" si="2"/>
        <v>36</v>
      </c>
      <c r="H24" s="64"/>
      <c r="I24" s="64"/>
      <c r="J24" s="73">
        <f t="shared" si="3"/>
        <v>36</v>
      </c>
      <c r="K24" s="64">
        <v>35</v>
      </c>
      <c r="L24" s="64">
        <v>1</v>
      </c>
      <c r="M24" s="64"/>
      <c r="N24" s="73">
        <f t="shared" si="4"/>
        <v>36</v>
      </c>
      <c r="O24" s="64"/>
      <c r="P24" s="64"/>
      <c r="Q24" s="73">
        <f t="shared" si="5"/>
        <v>36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10</v>
      </c>
      <c r="F25" s="189">
        <f t="shared" si="7"/>
        <v>8</v>
      </c>
      <c r="G25" s="66">
        <f t="shared" si="2"/>
        <v>98</v>
      </c>
      <c r="H25" s="65">
        <f t="shared" si="7"/>
        <v>0</v>
      </c>
      <c r="I25" s="65">
        <f t="shared" si="7"/>
        <v>0</v>
      </c>
      <c r="J25" s="66">
        <f t="shared" si="3"/>
        <v>98</v>
      </c>
      <c r="K25" s="65">
        <f t="shared" si="7"/>
        <v>94</v>
      </c>
      <c r="L25" s="65">
        <f t="shared" si="7"/>
        <v>10</v>
      </c>
      <c r="M25" s="65">
        <f t="shared" si="7"/>
        <v>8</v>
      </c>
      <c r="N25" s="66">
        <f t="shared" si="4"/>
        <v>96</v>
      </c>
      <c r="O25" s="65">
        <f t="shared" si="7"/>
        <v>0</v>
      </c>
      <c r="P25" s="65">
        <f t="shared" si="7"/>
        <v>0</v>
      </c>
      <c r="Q25" s="66">
        <f t="shared" si="5"/>
        <v>96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771</v>
      </c>
      <c r="E27" s="191">
        <f aca="true" t="shared" si="8" ref="E27:P27">SUM(E28:E31)</f>
        <v>2639</v>
      </c>
      <c r="F27" s="191">
        <f t="shared" si="8"/>
        <v>0</v>
      </c>
      <c r="G27" s="70">
        <f t="shared" si="2"/>
        <v>3410</v>
      </c>
      <c r="H27" s="69">
        <f t="shared" si="8"/>
        <v>0</v>
      </c>
      <c r="I27" s="69">
        <f t="shared" si="8"/>
        <v>0</v>
      </c>
      <c r="J27" s="70">
        <f t="shared" si="3"/>
        <v>3410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3410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>
        <v>2639</v>
      </c>
      <c r="F28" s="188"/>
      <c r="G28" s="73">
        <f t="shared" si="2"/>
        <v>2639</v>
      </c>
      <c r="H28" s="64"/>
      <c r="I28" s="64"/>
      <c r="J28" s="73">
        <f t="shared" si="3"/>
        <v>2639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2639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771</v>
      </c>
      <c r="E30" s="188"/>
      <c r="F30" s="188"/>
      <c r="G30" s="73">
        <f t="shared" si="2"/>
        <v>771</v>
      </c>
      <c r="H30" s="71"/>
      <c r="I30" s="71"/>
      <c r="J30" s="73">
        <f t="shared" si="3"/>
        <v>771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771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771</v>
      </c>
      <c r="E38" s="193">
        <f aca="true" t="shared" si="12" ref="E38:P38">E27+E32+E37</f>
        <v>2639</v>
      </c>
      <c r="F38" s="193">
        <f t="shared" si="12"/>
        <v>0</v>
      </c>
      <c r="G38" s="73">
        <f t="shared" si="2"/>
        <v>3410</v>
      </c>
      <c r="H38" s="74">
        <f t="shared" si="12"/>
        <v>0</v>
      </c>
      <c r="I38" s="74">
        <f t="shared" si="12"/>
        <v>0</v>
      </c>
      <c r="J38" s="73">
        <f t="shared" si="3"/>
        <v>3410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3410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/>
      <c r="F39" s="569"/>
      <c r="G39" s="73">
        <f t="shared" si="2"/>
        <v>1296</v>
      </c>
      <c r="H39" s="569"/>
      <c r="I39" s="569"/>
      <c r="J39" s="73">
        <f t="shared" si="3"/>
        <v>1296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1296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48618</v>
      </c>
      <c r="E40" s="436">
        <f>E17+E18+E19+E25+E38+E39</f>
        <v>7399</v>
      </c>
      <c r="F40" s="436">
        <f aca="true" t="shared" si="13" ref="F40:R40">F17+F18+F19+F25+F38+F39</f>
        <v>36579</v>
      </c>
      <c r="G40" s="436">
        <f t="shared" si="13"/>
        <v>19438</v>
      </c>
      <c r="H40" s="436">
        <f t="shared" si="13"/>
        <v>0</v>
      </c>
      <c r="I40" s="436">
        <f t="shared" si="13"/>
        <v>0</v>
      </c>
      <c r="J40" s="436">
        <f t="shared" si="13"/>
        <v>19438</v>
      </c>
      <c r="K40" s="436">
        <f t="shared" si="13"/>
        <v>13741</v>
      </c>
      <c r="L40" s="436">
        <f t="shared" si="13"/>
        <v>274</v>
      </c>
      <c r="M40" s="436">
        <f t="shared" si="13"/>
        <v>11078</v>
      </c>
      <c r="N40" s="436">
        <f t="shared" si="13"/>
        <v>2937</v>
      </c>
      <c r="O40" s="436">
        <f t="shared" si="13"/>
        <v>0</v>
      </c>
      <c r="P40" s="436">
        <f t="shared" si="13"/>
        <v>0</v>
      </c>
      <c r="Q40" s="436">
        <f t="shared" si="13"/>
        <v>2937</v>
      </c>
      <c r="R40" s="436">
        <f t="shared" si="13"/>
        <v>16501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874</v>
      </c>
      <c r="C44" s="353"/>
      <c r="D44" s="354"/>
      <c r="E44" s="354"/>
      <c r="F44" s="354"/>
      <c r="G44" s="350"/>
      <c r="H44" s="596" t="s">
        <v>861</v>
      </c>
      <c r="I44" s="597"/>
      <c r="J44" s="597"/>
      <c r="K44" s="597"/>
      <c r="L44" s="596"/>
      <c r="M44" s="597"/>
      <c r="N44" s="597"/>
      <c r="O44" s="596" t="s">
        <v>857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C33" sqref="C3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01.01.2012- 31.12.2012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225</v>
      </c>
      <c r="D21" s="107">
        <v>225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3573</v>
      </c>
      <c r="D28" s="107">
        <v>3573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14350</v>
      </c>
      <c r="D30" s="107">
        <v>14350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30</v>
      </c>
      <c r="D33" s="104">
        <f>SUM(D34:D37)</f>
        <v>30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30</v>
      </c>
      <c r="D35" s="107">
        <v>30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17953</v>
      </c>
      <c r="D43" s="103">
        <f>D24+D28+D29+D31+D30+D32+D33+D38</f>
        <v>17953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18178</v>
      </c>
      <c r="D44" s="102">
        <f>D43+D21+D19+D9</f>
        <v>18178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>
        <v>26</v>
      </c>
      <c r="D68" s="107">
        <v>26</v>
      </c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19</v>
      </c>
      <c r="D71" s="104">
        <f>SUM(D72:D74)</f>
        <v>19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19</v>
      </c>
      <c r="D74" s="107">
        <v>19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15335</v>
      </c>
      <c r="D85" s="103">
        <f>SUM(D86:D90)+D94</f>
        <v>15335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9548</v>
      </c>
      <c r="D87" s="107">
        <v>9548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2912</v>
      </c>
      <c r="D89" s="107">
        <v>2912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1496</v>
      </c>
      <c r="D90" s="102">
        <f>SUM(D91:D93)</f>
        <v>1496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1496</v>
      </c>
      <c r="D93" s="107">
        <v>1496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1379</v>
      </c>
      <c r="D94" s="107">
        <v>1379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50297</v>
      </c>
      <c r="D95" s="107">
        <v>50297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65651</v>
      </c>
      <c r="D96" s="103">
        <f>D85+D80+D75+D71+D95</f>
        <v>65651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65677</v>
      </c>
      <c r="D97" s="103">
        <f>D96+D68+D66</f>
        <v>65677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48</v>
      </c>
      <c r="D102" s="107"/>
      <c r="E102" s="107"/>
      <c r="F102" s="124">
        <f>C102+D102-E102</f>
        <v>48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48</v>
      </c>
      <c r="D105" s="102">
        <f>SUM(D102:D104)</f>
        <v>0</v>
      </c>
      <c r="E105" s="102">
        <f>SUM(E102:E104)</f>
        <v>0</v>
      </c>
      <c r="F105" s="102">
        <f>SUM(F102:F104)</f>
        <v>48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871</v>
      </c>
      <c r="B109" s="614"/>
      <c r="C109" s="596" t="s">
        <v>861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858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5" sqref="A35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01.01.2012- 31.12.2012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874</v>
      </c>
      <c r="B30" s="620"/>
      <c r="C30" s="620"/>
      <c r="D30" s="457" t="s">
        <v>815</v>
      </c>
      <c r="E30" s="619" t="s">
        <v>862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01.01.2012- 31.12.2012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/>
      <c r="B11" s="36"/>
      <c r="C11" s="427"/>
      <c r="D11" s="427"/>
      <c r="E11" s="427"/>
      <c r="F11" s="427"/>
    </row>
    <row r="12" spans="1:6" ht="14.25" customHeight="1">
      <c r="A12" s="35"/>
      <c r="B12" s="36"/>
      <c r="C12" s="439"/>
      <c r="D12" s="572"/>
      <c r="E12" s="439"/>
      <c r="F12" s="441">
        <f>C12-E12</f>
        <v>0</v>
      </c>
    </row>
    <row r="13" spans="1:6" ht="12.75">
      <c r="A13" s="35"/>
      <c r="B13" s="36"/>
      <c r="C13" s="439"/>
      <c r="D13" s="572"/>
      <c r="E13" s="439"/>
      <c r="F13" s="441">
        <f aca="true" t="shared" si="0" ref="F13:F26">C13-E13</f>
        <v>0</v>
      </c>
    </row>
    <row r="14" spans="1:6" ht="12.75">
      <c r="A14" s="35"/>
      <c r="B14" s="36"/>
      <c r="C14" s="439"/>
      <c r="D14" s="572"/>
      <c r="E14" s="439"/>
      <c r="F14" s="441">
        <f t="shared" si="0"/>
        <v>0</v>
      </c>
    </row>
    <row r="15" spans="1:6" ht="12.75">
      <c r="A15" s="35"/>
      <c r="B15" s="36"/>
      <c r="C15" s="439"/>
      <c r="D15" s="572"/>
      <c r="E15" s="439"/>
      <c r="F15" s="441">
        <f t="shared" si="0"/>
        <v>0</v>
      </c>
    </row>
    <row r="16" spans="1:6" ht="12.75">
      <c r="A16" s="35"/>
      <c r="B16" s="36"/>
      <c r="C16" s="439"/>
      <c r="D16" s="572"/>
      <c r="E16" s="439"/>
      <c r="F16" s="441">
        <f t="shared" si="0"/>
        <v>0</v>
      </c>
    </row>
    <row r="17" spans="1:6" ht="12.75">
      <c r="A17" s="35"/>
      <c r="B17" s="36"/>
      <c r="C17" s="439"/>
      <c r="D17" s="572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868</v>
      </c>
      <c r="B46" s="39"/>
      <c r="C46" s="439">
        <v>760</v>
      </c>
      <c r="D46" s="572">
        <v>0.43</v>
      </c>
      <c r="E46" s="439"/>
      <c r="F46" s="441">
        <f>C46-E46</f>
        <v>760</v>
      </c>
    </row>
    <row r="47" spans="1:6" ht="12.75">
      <c r="A47" s="35" t="s">
        <v>866</v>
      </c>
      <c r="B47" s="39"/>
      <c r="C47" s="439">
        <v>1827</v>
      </c>
      <c r="D47" s="572">
        <v>0.3216</v>
      </c>
      <c r="E47" s="439"/>
      <c r="F47" s="441">
        <f aca="true" t="shared" si="2" ref="F47:F60">C47-E47</f>
        <v>1827</v>
      </c>
    </row>
    <row r="48" spans="1:6" ht="12.75">
      <c r="A48" s="35" t="s">
        <v>867</v>
      </c>
      <c r="B48" s="39"/>
      <c r="C48" s="439">
        <v>823</v>
      </c>
      <c r="D48" s="572">
        <v>0.3216</v>
      </c>
      <c r="E48" s="439"/>
      <c r="F48" s="441">
        <f t="shared" si="2"/>
        <v>823</v>
      </c>
    </row>
    <row r="49" spans="1:8" ht="12.75">
      <c r="A49" s="35" t="s">
        <v>549</v>
      </c>
      <c r="B49" s="39"/>
      <c r="C49" s="439"/>
      <c r="D49" s="439"/>
      <c r="E49" s="439"/>
      <c r="F49" s="441">
        <f t="shared" si="2"/>
        <v>0</v>
      </c>
      <c r="H49" s="512"/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3410</v>
      </c>
      <c r="D61" s="427"/>
      <c r="E61" s="427">
        <f>SUM(E46:E60)</f>
        <v>0</v>
      </c>
      <c r="F61" s="440">
        <f>SUM(F46:F60)</f>
        <v>3410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3410</v>
      </c>
      <c r="D79" s="427"/>
      <c r="E79" s="427">
        <f>E78+E61+E44+E27</f>
        <v>0</v>
      </c>
      <c r="F79" s="440">
        <f>F78+F61+F44+F27</f>
        <v>3410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874</v>
      </c>
      <c r="B151" s="451"/>
      <c r="C151" s="596" t="s">
        <v>861</v>
      </c>
      <c r="D151" s="597"/>
      <c r="E151" s="597"/>
      <c r="F151" s="59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Lid</cp:lastModifiedBy>
  <cp:lastPrinted>2013-04-30T10:27:15Z</cp:lastPrinted>
  <dcterms:created xsi:type="dcterms:W3CDTF">2000-06-29T12:02:40Z</dcterms:created>
  <dcterms:modified xsi:type="dcterms:W3CDTF">2013-04-30T10:37:37Z</dcterms:modified>
  <cp:category/>
  <cp:version/>
  <cp:contentType/>
  <cp:contentStatus/>
</cp:coreProperties>
</file>