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2">'справка №3-ОПП по прекия метод'!$A$1:$D$52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<sst xmlns="http://schemas.openxmlformats.org/spreadsheetml/2006/main" count="1059" uniqueCount="872">
  <si>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</si>
  <si>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</si>
  <si>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</si>
  <si>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</si>
  <si>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</si>
  <si>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</si>
  <si>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</si>
  <si>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</si>
  <si>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</si>
  <si>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</si>
  <si>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</si>
  <si>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</si>
  <si>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</si>
  <si>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</si>
  <si>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</si>
  <si>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</si>
  <si>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</si>
  <si>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</si>
  <si>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</si>
  <si>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</si>
  <si>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</si>
  <si>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</si>
  <si>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</si>
  <si>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</si>
  <si>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</si>
  <si>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</si>
  <si>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</si>
  <si>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</si>
  <si>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</si>
  <si>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</si>
  <si>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</si>
  <si>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</si>
  <si>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</si>
  <si>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</si>
  <si>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</si>
  <si>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</si>
  <si>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</si>
  <si>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</si>
  <si>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</si>
  <si>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</si>
  <si>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</si>
  <si>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</si>
  <si>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</si>
  <si>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</si>
  <si>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</si>
  <si>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</si>
  <si>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</si>
  <si>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</si>
  <si>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</si>
  <si>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</si>
  <si>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</si>
  <si>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</si>
  <si>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</si>
  <si>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</si>
  <si>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</si>
  <si>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</si>
  <si>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</si>
  <si>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</si>
  <si>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</si>
  <si>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</si>
  <si>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</si>
  <si>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</si>
  <si>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</si>
  <si>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</si>
  <si>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</si>
  <si>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</si>
  <si>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</si>
  <si>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</si>
  <si>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</si>
  <si>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</si>
  <si>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</si>
  <si>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</si>
  <si>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</si>
  <si>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</si>
  <si>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</si>
  <si>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</si>
  <si>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</si>
  <si>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</si>
  <si>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</si>
  <si>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</si>
  <si>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</si>
  <si>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</si>
  <si>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</si>
  <si>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</si>
  <si>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</si>
  <si>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</si>
  <si>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</si>
  <si>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</si>
  <si>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</si>
  <si>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</si>
  <si>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</si>
  <si>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</si>
  <si>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</si>
  <si>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</si>
  <si>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</si>
  <si>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</si>
  <si>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</si>
  <si>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</si>
  <si>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</si>
  <si>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</si>
  <si>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</si>
  <si>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</si>
  <si>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</si>
  <si>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</si>
  <si>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</si>
  <si>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</si>
  <si>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</si>
  <si>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</si>
  <si>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</si>
  <si>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</si>
  <si>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</si>
  <si>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</si>
  <si>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</si>
  <si>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</si>
  <si>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</si>
  <si>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</si>
  <si>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</si>
  <si>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</si>
  <si>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</si>
  <si>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</si>
  <si>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</si>
  <si>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</si>
  <si>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</si>
  <si>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</si>
  <si>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</si>
  <si>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</si>
  <si>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</si>
  <si>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</si>
  <si>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</si>
  <si>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</si>
  <si>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</si>
  <si>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</si>
  <si>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</si>
  <si>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</si>
  <si>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</si>
  <si>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</si>
  <si>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</si>
  <si>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</si>
  <si>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</si>
  <si>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</si>
  <si>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</si>
  <si>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</si>
  <si>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</si>
  <si>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</si>
  <si>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</si>
  <si>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</si>
  <si>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</si>
  <si>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</si>
  <si>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</si>
  <si>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</si>
  <si>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</si>
  <si>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</si>
  <si>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</si>
  <si>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</si>
  <si>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</si>
  <si>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</si>
  <si>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</si>
  <si>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</si>
  <si>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</si>
  <si>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</si>
  <si>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</si>
  <si>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</si>
  <si>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</si>
  <si>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</si>
  <si>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</si>
  <si>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</si>
  <si>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</si>
  <si>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</si>
  <si>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</si>
  <si>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</si>
  <si>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</si>
  <si>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</si>
  <si>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</si>
  <si>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</si>
  <si>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</si>
  <si>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</si>
  <si>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</si>
  <si>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</si>
  <si>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</si>
  <si>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</si>
  <si>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</si>
  <si>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</si>
  <si>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</si>
  <si>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</si>
  <si>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</si>
  <si>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</si>
  <si>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</si>
  <si>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</si>
  <si>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</si>
  <si>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</si>
  <si>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</si>
  <si>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</si>
  <si>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</si>
  <si>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</si>
  <si>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</si>
  <si>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</si>
  <si>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</si>
  <si>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</si>
  <si>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</si>
  <si>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</si>
  <si>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</si>
  <si>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</si>
  <si>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</si>
  <si>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</si>
  <si>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</si>
  <si>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</si>
  <si>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</si>
  <si>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</si>
  <si>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</si>
  <si>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</si>
  <si>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</si>
  <si>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</si>
  <si>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</si>
  <si>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</si>
  <si>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</si>
  <si>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</si>
  <si>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</si>
  <si>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</si>
  <si>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</si>
  <si>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</si>
  <si>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</si>
  <si>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</si>
  <si>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</si>
  <si>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</si>
  <si>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</si>
  <si>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</si>
  <si>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</si>
  <si>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</si>
  <si>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</si>
  <si>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</si>
  <si>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</si>
  <si>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</si>
  <si>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</si>
  <si>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</si>
  <si>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</si>
  <si>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</si>
  <si>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</si>
  <si>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</si>
  <si>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</si>
  <si>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</si>
  <si>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</si>
  <si>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</si>
  <si>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</si>
  <si>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</si>
  <si>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</si>
  <si>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</si>
  <si>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</si>
  <si>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</si>
  <si>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</si>
  <si>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</si>
  <si>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</si>
  <si>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</si>
  <si>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</si>
  <si>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</si>
  <si>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</si>
  <si>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</si>
  <si>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</si>
  <si>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</si>
  <si>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</si>
  <si>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</si>
  <si>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</si>
  <si>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</si>
  <si>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</si>
  <si>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</si>
  <si>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</si>
  <si>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</si>
  <si>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</si>
  <si>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</si>
  <si>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</si>
  <si>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</si>
  <si>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</si>
  <si>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</si>
  <si>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</si>
  <si>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</si>
  <si>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</si>
  <si>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</si>
  <si>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</si>
  <si>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</si>
  <si>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</si>
  <si>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</si>
  <si>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</si>
  <si>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</si>
  <si>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</si>
  <si>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</si>
  <si>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</si>
  <si>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</si>
  <si>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</si>
  <si>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</si>
  <si>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</si>
  <si>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</si>
  <si>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</si>
  <si>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</si>
  <si>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</si>
  <si>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</si>
  <si>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</si>
  <si>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</si>
  <si>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</si>
  <si>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</si>
  <si>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</si>
  <si>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</si>
  <si>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</si>
  <si>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</si>
  <si>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</si>
  <si>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</si>
  <si>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</si>
  <si>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</si>
  <si>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</si>
  <si>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</si>
  <si>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</si>
  <si>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</si>
  <si>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</si>
  <si>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</si>
  <si>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</si>
  <si>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</si>
  <si>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</si>
  <si>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</si>
  <si>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</si>
  <si>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</si>
  <si>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</si>
  <si>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</si>
  <si>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</si>
  <si>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</si>
  <si>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</si>
  <si>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</si>
  <si>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</si>
  <si>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</si>
  <si>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</si>
  <si>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</si>
  <si>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</si>
  <si>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</si>
  <si>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</si>
  <si>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</si>
  <si>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</si>
  <si>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</si>
  <si>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</si>
  <si>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</si>
  <si>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</si>
  <si>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</si>
  <si>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</si>
  <si>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</si>
  <si>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</si>
  <si>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</si>
  <si>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</si>
  <si>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</si>
  <si>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</si>
  <si>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</si>
  <si>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</si>
  <si>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</si>
  <si>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</si>
  <si>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</si>
  <si>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</si>
  <si>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</si>
  <si>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</si>
  <si>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</si>
  <si>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</si>
  <si>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</si>
  <si>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</si>
  <si>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</si>
  <si>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</si>
  <si>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</si>
  <si>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</si>
  <si>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</si>
  <si>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</si>
  <si>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</si>
  <si>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</si>
  <si>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</si>
  <si>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</si>
  <si>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</si>
  <si>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</si>
  <si>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</si>
  <si>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</si>
  <si>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</si>
  <si>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</si>
  <si>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</si>
  <si>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</si>
  <si>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</si>
  <si>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</si>
  <si>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</si>
  <si>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</si>
  <si>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</si>
  <si>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</si>
  <si>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</si>
  <si>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</si>
  <si>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</si>
  <si>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</si>
  <si>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</si>
  <si>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</si>
  <si>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</si>
  <si>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</si>
  <si>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</si>
  <si>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</si>
  <si>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</si>
  <si>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</si>
  <si>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</si>
  <si>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</si>
  <si>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</si>
  <si>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</si>
  <si>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</si>
  <si>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</si>
  <si>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</si>
  <si>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</si>
  <si>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</si>
  <si>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</si>
  <si>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</si>
  <si>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</si>
  <si>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</si>
  <si>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</si>
  <si>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</si>
  <si>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</si>
  <si>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</si>
  <si>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</si>
  <si>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</si>
  <si>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</si>
  <si>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</si>
  <si>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</si>
  <si>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</si>
  <si>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</si>
  <si>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</si>
  <si>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</si>
  <si>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</si>
  <si>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</si>
  <si>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</si>
  <si>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</si>
  <si>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</si>
  <si>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</si>
  <si>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</si>
  <si>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</si>
  <si>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</si>
  <si>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</si>
  <si>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</si>
  <si>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</si>
  <si>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</si>
  <si>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</si>
  <si>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</si>
  <si>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</si>
  <si>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</si>
  <si>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</si>
  <si>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</si>
  <si>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</si>
  <si>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</si>
  <si>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</si>
  <si>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</si>
  <si>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</si>
  <si>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</si>
  <si>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</si>
  <si>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</si>
  <si>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</si>
  <si>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</si>
  <si>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</si>
  <si>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</si>
  <si>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</si>
  <si>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</si>
  <si>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</si>
  <si>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</si>
  <si>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</si>
  <si>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</si>
  <si>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</si>
  <si>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</si>
  <si>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</si>
  <si>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</si>
  <si>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</si>
  <si>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</si>
  <si>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</si>
  <si>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</si>
  <si>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</si>
  <si>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</si>
  <si>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</si>
  <si>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</si>
  <si>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</si>
  <si>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</si>
  <si>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</si>
  <si>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</si>
  <si>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</si>
  <si>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</si>
  <si>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</si>
  <si>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</si>
  <si>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</si>
  <si>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</si>
  <si>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</si>
  <si>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</si>
  <si>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</si>
  <si>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</si>
  <si>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</si>
  <si>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</si>
  <si>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</si>
  <si>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</si>
  <si>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</si>
  <si>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</si>
  <si>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</si>
  <si>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</si>
  <si>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</si>
  <si>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</si>
  <si>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</si>
  <si>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</si>
  <si>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</si>
  <si>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</si>
  <si>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</si>
  <si>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</si>
  <si>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</si>
  <si>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</si>
  <si>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</si>
  <si>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</si>
  <si>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</si>
  <si>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</si>
  <si>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</si>
  <si>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</si>
  <si>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</si>
  <si>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</si>
  <si>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</si>
  <si>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</si>
  <si>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</si>
  <si>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</si>
  <si>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</si>
  <si>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</si>
  <si>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</si>
  <si>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</si>
  <si>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</si>
  <si>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</si>
  <si>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</si>
  <si>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</si>
  <si>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</si>
  <si>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</si>
  <si>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</si>
  <si>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</si>
  <si>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</si>
  <si>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</si>
  <si>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</si>
  <si>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</si>
  <si>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</si>
  <si>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</si>
  <si>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</si>
  <si>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</si>
  <si>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</si>
  <si>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</si>
  <si>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</si>
  <si>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</si>
  <si>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</si>
  <si>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</si>
  <si>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</si>
  <si>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</si>
  <si>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</si>
  <si>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</si>
  <si>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</si>
  <si>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</si>
  <si>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</si>
  <si>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</si>
  <si>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</si>
  <si>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</si>
  <si>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</si>
  <si>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</si>
  <si>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</si>
  <si>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</si>
  <si>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</si>
  <si>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</si>
  <si>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</si>
  <si>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</si>
  <si>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</si>
  <si>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</si>
  <si>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</si>
  <si>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</si>
  <si>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</si>
  <si>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</si>
  <si>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</si>
  <si>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</si>
  <si>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</si>
  <si>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</si>
  <si>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</si>
  <si>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</si>
  <si>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</si>
  <si>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</si>
  <si>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</si>
  <si>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</si>
  <si>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</si>
  <si>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</si>
  <si>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</si>
  <si>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</si>
  <si>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</si>
  <si>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</si>
  <si>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</si>
  <si>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</si>
  <si>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</si>
  <si>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</si>
  <si>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</si>
  <si>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</si>
  <si>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</si>
  <si>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</si>
  <si>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</si>
  <si>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</si>
  <si>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</si>
  <si>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</si>
  <si>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</si>
  <si>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</si>
  <si>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</si>
  <si>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</si>
  <si>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</si>
  <si>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</si>
  <si>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</si>
  <si>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</si>
  <si>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</si>
  <si>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</si>
  <si>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</si>
  <si>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</si>
  <si>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</si>
  <si>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</si>
  <si>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</si>
  <si>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</si>
  <si>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</si>
  <si>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</si>
  <si>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</si>
  <si>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</si>
  <si>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</si>
  <si>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</si>
  <si>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</si>
  <si>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</si>
  <si>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</si>
  <si>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</si>
  <si>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</si>
  <si>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</si>
  <si>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</si>
  <si>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</si>
  <si>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</si>
  <si>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</si>
  <si>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</si>
  <si>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</si>
  <si>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</si>
  <si>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</si>
  <si>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</si>
  <si>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</si>
  <si>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</si>
  <si>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</si>
  <si>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</si>
  <si>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</si>
  <si>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</si>
  <si>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</si>
  <si>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</si>
  <si>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</si>
  <si>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</si>
  <si>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</si>
  <si>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</si>
  <si>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</si>
  <si>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</si>
  <si>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</si>
  <si>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</si>
  <si>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</si>
  <si>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</si>
  <si>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</si>
  <si>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</si>
  <si>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</si>
  <si>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</si>
  <si>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</si>
  <si>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</si>
  <si>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</si>
  <si>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</si>
  <si>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</si>
  <si>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</si>
  <si>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</si>
  <si>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</si>
  <si>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</si>
  <si>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</si>
  <si>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</si>
  <si>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</si>
  <si>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</si>
  <si>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</si>
  <si>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</si>
  <si>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</si>
  <si>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</si>
  <si>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</si>
  <si>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</si>
  <si>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</si>
  <si>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</si>
  <si>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</si>
  <si>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</si>
  <si>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</si>
  <si>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</si>
  <si>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</si>
  <si>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</si>
  <si>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</si>
  <si>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</si>
  <si>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</si>
  <si>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</si>
  <si>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</si>
  <si>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</si>
  <si>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</si>
  <si>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</si>
  <si>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</si>
  <si>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</si>
  <si>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</si>
  <si>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</si>
  <si>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</si>
  <si>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</si>
  <si>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</si>
  <si>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</si>
  <si>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</si>
  <si>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</si>
  <si>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</si>
  <si>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</si>
  <si>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</si>
  <si>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</si>
  <si>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</si>
  <si>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</si>
  <si>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</si>
  <si>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</si>
  <si>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</si>
  <si>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</si>
  <si>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</si>
  <si>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</si>
  <si>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</si>
  <si>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</si>
  <si>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</si>
  <si>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</si>
  <si>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</si>
  <si>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</si>
  <si>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</si>
  <si>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</si>
  <si>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</si>
  <si>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</si>
  <si>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</si>
  <si>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</si>
  <si>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</si>
  <si>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</si>
  <si>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</si>
  <si>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</si>
  <si>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</si>
  <si>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</si>
  <si>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</si>
  <si>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</si>
  <si>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</si>
  <si>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</si>
  <si>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</si>
  <si>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</si>
  <si>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</si>
  <si>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</si>
  <si>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</si>
  <si>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</si>
  <si>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</si>
  <si>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</si>
  <si>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</si>
  <si>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</si>
  <si>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</si>
  <si>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</si>
  <si>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</si>
  <si>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</si>
  <si>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</si>
  <si>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</si>
  <si>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</si>
  <si>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</si>
  <si>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</si>
  <si>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</si>
  <si>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</si>
  <si>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</si>
  <si>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</si>
  <si>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</si>
  <si>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</si>
  <si>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</si>
  <si>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</si>
  <si>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</si>
  <si>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</si>
  <si>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</si>
  <si>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</si>
  <si>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</si>
  <si>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</si>
  <si>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</si>
  <si>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</si>
  <si>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</si>
  <si>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</si>
  <si>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</si>
  <si>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</si>
  <si>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</si>
  <si>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</si>
  <si>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</si>
  <si>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</si>
  <si>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</si>
  <si>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</si>
  <si>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</si>
  <si>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</si>
  <si>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</si>
  <si>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</si>
  <si>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</si>
  <si>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</si>
  <si>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</si>
  <si>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</si>
  <si>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</si>
  <si>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</si>
  <si>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</si>
  <si>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</si>
  <si>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</si>
  <si>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</si>
  <si>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</si>
  <si>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</si>
  <si>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</si>
  <si>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</si>
  <si>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</si>
  <si>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</si>
  <si>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</si>
  <si>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</si>
  <si>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</si>
  <si>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</si>
  <si>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</si>
  <si>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</si>
  <si>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</si>
  <si>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</si>
  <si>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</si>
  <si>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</si>
  <si>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</si>
  <si>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</si>
  <si>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</si>
  <si>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</si>
  <si>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</si>
  <si>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</si>
  <si>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</si>
  <si>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</si>
  <si>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</si>
  <si>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</si>
  <si>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</si>
  <si>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</si>
  <si>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</si>
  <si>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</si>
  <si>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</si>
  <si>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</si>
  <si>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</si>
  <si>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</si>
  <si>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</si>
  <si>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</si>
  <si>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</si>
  <si>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</si>
  <si>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</si>
  <si>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</si>
  <si>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</si>
  <si>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</si>
  <si>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</si>
  <si>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</si>
  <si>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</si>
  <si>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</si>
  <si>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</si>
  <si>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</si>
  <si>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</si>
  <si>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</si>
  <si>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</si>
  <si>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</si>
  <si>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</si>
  <si>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</si>
  <si>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</si>
  <si>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</si>
  <si>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</si>
  <si>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</si>
  <si>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</si>
  <si>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</si>
  <si>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</si>
  <si>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</si>
  <si>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</si>
  <si>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</si>
  <si>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</si>
  <si>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</si>
  <si>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</si>
  <si>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</si>
  <si>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</si>
  <si>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</si>
  <si>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</si>
  <si>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</si>
  <si>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</si>
  <si>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</si>
  <si>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</si>
  <si>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</si>
  <si>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</si>
  <si>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Хипокредит АД</t>
  </si>
  <si>
    <t>1174/1;1174/3;1174/6</t>
  </si>
  <si>
    <t>Забележка: Да се посочи метода на осчетоводяване на инвестициите - Себестойностен метод</t>
  </si>
  <si>
    <t>консолидиран</t>
  </si>
  <si>
    <t>Дата на съставяне: 03.11.2011</t>
  </si>
  <si>
    <t xml:space="preserve">Дата на съставяне: 03.11.2011                               </t>
  </si>
  <si>
    <t xml:space="preserve">Дата  на съставяне: 03.11.2011                                                                                                                             </t>
  </si>
  <si>
    <t xml:space="preserve">Дата на съставяне: 03.11.2011              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</si>
</sst>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\ &quot;лв&quot;_-;\-* #,##0.00\ &quot;лв&quot;_-;_-* &quot;-&quot;??\ &quot;лв&quot;_-;_-@_-"/>
    <numFmt numFmtId="165" formatCode="d/m/yyyy&quot; &quot;&quot;г.&quot;;@"/>
    <numFmt numFmtId="166" formatCode="dd/mm/yyyy&quot; &quot;&quot;г.&quot;;@"/>
  </numFmts>
  <fonts count="55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31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33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63" applyNumberFormat="1" applyFont="1" applyFill="1" applyBorder="1" applyAlignment="1" applyProtection="1">
      <alignment vertical="center"/>
      <protection locked="0"/>
    </xf>
    <xf numFmtId="1" fontId="10" fillId="35" borderId="10" xfId="63" applyNumberFormat="1" applyFont="1" applyFill="1" applyBorder="1" applyAlignment="1" applyProtection="1">
      <alignment vertical="center"/>
      <protection locked="0"/>
    </xf>
    <xf numFmtId="1" fontId="10" fillId="36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34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35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36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35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33" borderId="14" xfId="59" applyNumberFormat="1" applyFont="1" applyFill="1" applyBorder="1" applyAlignment="1" applyProtection="1">
      <alignment horizontal="left" vertical="center" wrapText="1"/>
      <protection/>
    </xf>
    <xf numFmtId="1" fontId="10" fillId="33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6" applyNumberFormat="1" applyFont="1" applyFill="1" applyBorder="1" applyAlignment="1" applyProtection="1">
      <alignment horizontal="right"/>
      <protection locked="0"/>
    </xf>
    <xf numFmtId="1" fontId="10" fillId="36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34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34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164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34" borderId="12" xfId="61" applyNumberFormat="1" applyFont="1" applyFill="1" applyBorder="1" applyAlignment="1" applyProtection="1">
      <alignment vertical="top" wrapText="1"/>
      <protection locked="0"/>
    </xf>
    <xf numFmtId="1" fontId="8" fillId="34" borderId="17" xfId="61" applyNumberFormat="1" applyFont="1" applyFill="1" applyBorder="1" applyAlignment="1" applyProtection="1">
      <alignment vertical="top" wrapText="1"/>
      <protection locked="0"/>
    </xf>
    <xf numFmtId="1" fontId="8" fillId="36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35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36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33" borderId="13" xfId="64" applyFont="1" applyFill="1" applyBorder="1" applyAlignment="1">
      <alignment horizontal="centerContinuous" vertical="center" wrapText="1"/>
      <protection/>
    </xf>
    <xf numFmtId="0" fontId="9" fillId="33" borderId="11" xfId="64" applyFont="1" applyFill="1" applyBorder="1" applyAlignment="1">
      <alignment horizontal="centerContinuous" vertical="center" wrapText="1"/>
      <protection/>
    </xf>
    <xf numFmtId="1" fontId="10" fillId="33" borderId="12" xfId="64" applyNumberFormat="1" applyFont="1" applyFill="1" applyBorder="1" applyAlignment="1" applyProtection="1">
      <alignment vertical="center"/>
      <protection locked="0"/>
    </xf>
    <xf numFmtId="1" fontId="10" fillId="33" borderId="14" xfId="64" applyNumberFormat="1" applyFont="1" applyFill="1" applyBorder="1" applyAlignment="1" applyProtection="1">
      <alignment vertical="center"/>
      <protection locked="0"/>
    </xf>
    <xf numFmtId="1" fontId="10" fillId="33" borderId="16" xfId="64" applyNumberFormat="1" applyFont="1" applyFill="1" applyBorder="1" applyAlignment="1" applyProtection="1">
      <alignment vertical="center"/>
      <protection locked="0"/>
    </xf>
    <xf numFmtId="1" fontId="10" fillId="34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34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34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33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33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37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61" applyNumberFormat="1" applyFont="1" applyFill="1" applyBorder="1" applyAlignment="1" applyProtection="1">
      <alignment vertical="top"/>
      <protection/>
    </xf>
    <xf numFmtId="0" fontId="17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38" borderId="17" xfId="61" applyNumberFormat="1" applyFont="1" applyFill="1" applyBorder="1" applyAlignment="1" applyProtection="1">
      <alignment vertical="top" wrapText="1"/>
      <protection locked="0"/>
    </xf>
    <xf numFmtId="1" fontId="8" fillId="38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33" borderId="10" xfId="59" applyNumberFormat="1" applyFont="1" applyFill="1" applyBorder="1" applyAlignment="1" applyProtection="1">
      <alignment vertical="justify" wrapText="1"/>
      <protection/>
    </xf>
    <xf numFmtId="0" fontId="10" fillId="33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33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33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35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37" borderId="10" xfId="61" applyFont="1" applyFill="1" applyBorder="1" applyAlignment="1" applyProtection="1">
      <alignment horizontal="left" vertical="top" wrapText="1"/>
      <protection/>
    </xf>
    <xf numFmtId="1" fontId="16" fillId="37" borderId="10" xfId="61" applyNumberFormat="1" applyFont="1" applyFill="1" applyBorder="1" applyAlignment="1" applyProtection="1">
      <alignment vertical="top" wrapText="1"/>
      <protection/>
    </xf>
    <xf numFmtId="0" fontId="16" fillId="37" borderId="37" xfId="61" applyFont="1" applyFill="1" applyBorder="1" applyAlignment="1" applyProtection="1">
      <alignment horizontal="left" vertical="top" wrapText="1"/>
      <protection/>
    </xf>
    <xf numFmtId="0" fontId="16" fillId="37" borderId="29" xfId="61" applyFont="1" applyFill="1" applyBorder="1" applyAlignment="1" applyProtection="1">
      <alignment vertical="top" wrapText="1"/>
      <protection/>
    </xf>
    <xf numFmtId="0" fontId="16" fillId="37" borderId="38" xfId="61" applyFont="1" applyFill="1" applyBorder="1" applyAlignment="1" applyProtection="1">
      <alignment vertical="top" wrapText="1"/>
      <protection/>
    </xf>
    <xf numFmtId="49" fontId="16" fillId="37" borderId="36" xfId="61" applyNumberFormat="1" applyFont="1" applyFill="1" applyBorder="1" applyAlignment="1" applyProtection="1">
      <alignment vertical="center" wrapText="1"/>
      <protection/>
    </xf>
    <xf numFmtId="0" fontId="16" fillId="37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9" fillId="0" borderId="0" xfId="64" applyFont="1" applyBorder="1" applyAlignment="1" applyProtection="1">
      <alignment horizontal="left" wrapText="1"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34" borderId="10" xfId="59" applyNumberFormat="1" applyFont="1" applyFill="1" applyBorder="1" applyAlignment="1" applyProtection="1">
      <alignment vertical="center"/>
      <protection locked="0"/>
    </xf>
    <xf numFmtId="1" fontId="10" fillId="34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66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34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36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49" fontId="19" fillId="0" borderId="10" xfId="63" applyNumberFormat="1" applyFont="1" applyBorder="1" applyAlignment="1" applyProtection="1">
      <alignment horizontal="centerContinuous" wrapText="1"/>
      <protection/>
    </xf>
    <xf numFmtId="1" fontId="10" fillId="35" borderId="10" xfId="59" applyNumberFormat="1" applyFont="1" applyFill="1" applyBorder="1" applyAlignment="1" applyProtection="1">
      <alignment vertical="center" wrapText="1"/>
      <protection locked="0"/>
    </xf>
    <xf numFmtId="0" fontId="20" fillId="0" borderId="0" xfId="60" applyFont="1" applyProtection="1">
      <alignment/>
      <protection/>
    </xf>
    <xf numFmtId="0" fontId="20" fillId="0" borderId="0" xfId="60" applyFont="1">
      <alignment/>
      <protection/>
    </xf>
    <xf numFmtId="14" fontId="9" fillId="0" borderId="0" xfId="0" applyNumberFormat="1" applyFont="1" applyBorder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65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66" fontId="9" fillId="0" borderId="32" xfId="61" applyNumberFormat="1" applyFont="1" applyBorder="1" applyAlignment="1" applyProtection="1">
      <alignment horizontal="left" vertical="top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66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10" fillId="0" borderId="0" xfId="59" applyFont="1" applyAlignment="1" applyProtection="1">
      <alignment horizontal="center"/>
      <protection locked="0"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66" fontId="9" fillId="0" borderId="0" xfId="59" applyNumberFormat="1" applyFont="1" applyBorder="1" applyAlignment="1" applyProtection="1">
      <alignment horizontal="center" vertical="justify" wrapText="1"/>
      <protection/>
    </xf>
    <xf numFmtId="166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66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66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="90" zoomScaleNormal="90" zoomScalePageLayoutView="0" workbookViewId="0" topLeftCell="A13">
      <selection activeCell="G55" activeCellId="1" sqref="G71 G55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6" t="s">
        <v>1</v>
      </c>
      <c r="B3" s="577"/>
      <c r="C3" s="577"/>
      <c r="D3" s="577"/>
      <c r="E3" s="462" t="s">
        <v>864</v>
      </c>
      <c r="F3" s="217" t="s">
        <v>2</v>
      </c>
      <c r="G3" s="172"/>
      <c r="H3" s="461">
        <v>131241783</v>
      </c>
    </row>
    <row r="4" spans="1:8" ht="15">
      <c r="A4" s="576" t="s">
        <v>3</v>
      </c>
      <c r="B4" s="582"/>
      <c r="C4" s="582"/>
      <c r="D4" s="582"/>
      <c r="E4" s="504" t="s">
        <v>867</v>
      </c>
      <c r="F4" s="578" t="s">
        <v>4</v>
      </c>
      <c r="G4" s="579"/>
      <c r="H4" s="461" t="s">
        <v>865</v>
      </c>
    </row>
    <row r="5" spans="1:8" ht="15">
      <c r="A5" s="576" t="s">
        <v>5</v>
      </c>
      <c r="B5" s="577"/>
      <c r="C5" s="577"/>
      <c r="D5" s="577"/>
      <c r="E5" s="505">
        <v>40816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7000</v>
      </c>
      <c r="H11" s="152">
        <v>7000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7000</v>
      </c>
      <c r="H12" s="153">
        <v>7000</v>
      </c>
    </row>
    <row r="13" spans="1:8" ht="15">
      <c r="A13" s="235" t="s">
        <v>28</v>
      </c>
      <c r="B13" s="241" t="s">
        <v>29</v>
      </c>
      <c r="C13" s="151"/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7000</v>
      </c>
      <c r="H17" s="154">
        <f>H11+H14+H15+H16</f>
        <v>7000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0</v>
      </c>
      <c r="D19" s="155">
        <f>SUM(D11:D18)</f>
        <v>0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923</v>
      </c>
      <c r="H21" s="156">
        <f>SUM(H22:H24)</f>
        <v>923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923</v>
      </c>
      <c r="H22" s="152">
        <v>923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923</v>
      </c>
      <c r="H25" s="154">
        <f>H19+H20+H21</f>
        <v>923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965</v>
      </c>
      <c r="H27" s="154">
        <f>SUM(H28:H30)</f>
        <v>477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985</v>
      </c>
      <c r="H28" s="152">
        <v>497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-20</v>
      </c>
      <c r="H29" s="316">
        <v>-20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501</v>
      </c>
      <c r="H31" s="152">
        <v>488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1466</v>
      </c>
      <c r="H33" s="154">
        <f>H27+H31+H32</f>
        <v>965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851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9389</v>
      </c>
      <c r="H36" s="154">
        <f>H25+H17+H33</f>
        <v>8888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>
        <v>193</v>
      </c>
      <c r="H39" s="158">
        <v>189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>
        <v>4220</v>
      </c>
      <c r="H43" s="152">
        <v>8914</v>
      </c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>
        <v>587</v>
      </c>
      <c r="D47" s="151">
        <v>587</v>
      </c>
      <c r="E47" s="251" t="s">
        <v>145</v>
      </c>
      <c r="F47" s="242" t="s">
        <v>146</v>
      </c>
      <c r="G47" s="152">
        <v>31293</v>
      </c>
      <c r="H47" s="152">
        <v>31293</v>
      </c>
      <c r="M47" s="157"/>
    </row>
    <row r="48" spans="1:8" ht="15">
      <c r="A48" s="235" t="s">
        <v>147</v>
      </c>
      <c r="B48" s="244" t="s">
        <v>148</v>
      </c>
      <c r="C48" s="151">
        <v>37426</v>
      </c>
      <c r="D48" s="151">
        <v>42519</v>
      </c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35513</v>
      </c>
      <c r="H49" s="154">
        <f>SUM(H43:H48)</f>
        <v>40207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38013</v>
      </c>
      <c r="D51" s="155">
        <f>SUM(D47:D50)</f>
        <v>43106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>
        <v>22</v>
      </c>
      <c r="D53" s="151">
        <v>49</v>
      </c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38035</v>
      </c>
      <c r="D55" s="155">
        <f>D19+D20+D21+D27+D32+D45+D51+D53+D54</f>
        <v>43155</v>
      </c>
      <c r="E55" s="237" t="s">
        <v>172</v>
      </c>
      <c r="F55" s="261" t="s">
        <v>173</v>
      </c>
      <c r="G55" s="154">
        <f>G49+G51+G52+G53+G54</f>
        <v>35513</v>
      </c>
      <c r="H55" s="154">
        <f>H49+H51+H52+H53+H54</f>
        <v>40207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713</v>
      </c>
      <c r="H61" s="154">
        <f>SUM(H62:H68)</f>
        <v>489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702</v>
      </c>
      <c r="H62" s="152">
        <v>483</v>
      </c>
    </row>
    <row r="63" spans="1:13" ht="15">
      <c r="A63" s="235" t="s">
        <v>195</v>
      </c>
      <c r="B63" s="241" t="s">
        <v>196</v>
      </c>
      <c r="C63" s="151">
        <v>907</v>
      </c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907</v>
      </c>
      <c r="D64" s="155">
        <f>SUM(D58:D63)</f>
        <v>0</v>
      </c>
      <c r="E64" s="237" t="s">
        <v>200</v>
      </c>
      <c r="F64" s="242" t="s">
        <v>201</v>
      </c>
      <c r="G64" s="152">
        <v>1</v>
      </c>
      <c r="H64" s="152">
        <v>6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/>
      <c r="H66" s="152"/>
    </row>
    <row r="67" spans="1:8" ht="15">
      <c r="A67" s="235" t="s">
        <v>207</v>
      </c>
      <c r="B67" s="241" t="s">
        <v>208</v>
      </c>
      <c r="C67" s="151">
        <v>39</v>
      </c>
      <c r="D67" s="151"/>
      <c r="E67" s="237" t="s">
        <v>209</v>
      </c>
      <c r="F67" s="242" t="s">
        <v>210</v>
      </c>
      <c r="G67" s="152"/>
      <c r="H67" s="152"/>
    </row>
    <row r="68" spans="1:8" ht="15">
      <c r="A68" s="235" t="s">
        <v>211</v>
      </c>
      <c r="B68" s="241" t="s">
        <v>212</v>
      </c>
      <c r="C68" s="151">
        <v>1</v>
      </c>
      <c r="D68" s="151">
        <v>1</v>
      </c>
      <c r="E68" s="237" t="s">
        <v>213</v>
      </c>
      <c r="F68" s="242" t="s">
        <v>214</v>
      </c>
      <c r="G68" s="152">
        <v>10</v>
      </c>
      <c r="H68" s="152"/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532</v>
      </c>
      <c r="H69" s="152">
        <v>1010</v>
      </c>
    </row>
    <row r="70" spans="1:8" ht="15">
      <c r="A70" s="235" t="s">
        <v>218</v>
      </c>
      <c r="B70" s="241" t="s">
        <v>219</v>
      </c>
      <c r="C70" s="151">
        <v>1121</v>
      </c>
      <c r="D70" s="151">
        <v>1178</v>
      </c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>
        <v>2248</v>
      </c>
      <c r="D71" s="151">
        <v>1135</v>
      </c>
      <c r="E71" s="253" t="s">
        <v>46</v>
      </c>
      <c r="F71" s="273" t="s">
        <v>224</v>
      </c>
      <c r="G71" s="161">
        <f>G59+G60+G61+G69+G70</f>
        <v>1245</v>
      </c>
      <c r="H71" s="161">
        <f>H59+H60+H61+H69+H70</f>
        <v>1499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2</v>
      </c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12</v>
      </c>
      <c r="D74" s="151">
        <v>22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3423</v>
      </c>
      <c r="D75" s="155">
        <f>SUM(D67:D74)</f>
        <v>2336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1245</v>
      </c>
      <c r="H79" s="162">
        <f>H71+H74+H75+H76</f>
        <v>1499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/>
      <c r="D87" s="151"/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3776</v>
      </c>
      <c r="D88" s="151">
        <v>2498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>
        <v>163</v>
      </c>
      <c r="D89" s="151">
        <v>2758</v>
      </c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3939</v>
      </c>
      <c r="D91" s="155">
        <f>SUM(D87:D90)</f>
        <v>5256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36</v>
      </c>
      <c r="D92" s="151">
        <v>36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8305</v>
      </c>
      <c r="D93" s="155">
        <f>D64+D75+D84+D91+D92</f>
        <v>7628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46340</v>
      </c>
      <c r="D94" s="164">
        <f>D93+D55</f>
        <v>50783</v>
      </c>
      <c r="E94" s="449" t="s">
        <v>270</v>
      </c>
      <c r="F94" s="289" t="s">
        <v>271</v>
      </c>
      <c r="G94" s="165">
        <f>G36+G39+G55+G79</f>
        <v>46340</v>
      </c>
      <c r="H94" s="165">
        <f>H36+H39+H55+H79</f>
        <v>50783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866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868</v>
      </c>
      <c r="B98" s="432"/>
      <c r="C98" s="580" t="s">
        <v>273</v>
      </c>
      <c r="D98" s="580"/>
      <c r="E98" s="580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0" t="s">
        <v>856</v>
      </c>
      <c r="D100" s="581"/>
      <c r="E100" s="581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">
      <selection activeCell="C41" sqref="C41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5" t="str">
        <f>'справка №1-БАЛАНС'!E3</f>
        <v>Хипокредит АД</v>
      </c>
      <c r="C2" s="585"/>
      <c r="D2" s="585"/>
      <c r="E2" s="585"/>
      <c r="F2" s="587" t="s">
        <v>2</v>
      </c>
      <c r="G2" s="587"/>
      <c r="H2" s="526">
        <f>'справка №1-БАЛАНС'!H3</f>
        <v>131241783</v>
      </c>
    </row>
    <row r="3" spans="1:8" ht="30">
      <c r="A3" s="467" t="s">
        <v>275</v>
      </c>
      <c r="B3" s="585" t="str">
        <f>'справка №1-БАЛАНС'!E4</f>
        <v>консолидиран</v>
      </c>
      <c r="C3" s="585"/>
      <c r="D3" s="585"/>
      <c r="E3" s="585"/>
      <c r="F3" s="546" t="s">
        <v>4</v>
      </c>
      <c r="G3" s="527"/>
      <c r="H3" s="527" t="str">
        <f>'справка №1-БАЛАНС'!H4</f>
        <v>1174/1;1174/3;1174/6</v>
      </c>
    </row>
    <row r="4" spans="1:8" ht="17.25" customHeight="1">
      <c r="A4" s="467" t="s">
        <v>5</v>
      </c>
      <c r="B4" s="586">
        <f>'справка №1-БАЛАНС'!E5</f>
        <v>40816</v>
      </c>
      <c r="C4" s="586"/>
      <c r="D4" s="586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/>
      <c r="D9" s="46"/>
      <c r="E9" s="298" t="s">
        <v>285</v>
      </c>
      <c r="F9" s="549" t="s">
        <v>286</v>
      </c>
      <c r="G9" s="550"/>
      <c r="H9" s="550"/>
    </row>
    <row r="10" spans="1:8" ht="12">
      <c r="A10" s="298" t="s">
        <v>287</v>
      </c>
      <c r="B10" s="299" t="s">
        <v>288</v>
      </c>
      <c r="C10" s="46">
        <v>120</v>
      </c>
      <c r="D10" s="46">
        <v>189</v>
      </c>
      <c r="E10" s="298" t="s">
        <v>289</v>
      </c>
      <c r="F10" s="549" t="s">
        <v>290</v>
      </c>
      <c r="G10" s="550"/>
      <c r="H10" s="550"/>
    </row>
    <row r="11" spans="1:8" ht="12">
      <c r="A11" s="298" t="s">
        <v>291</v>
      </c>
      <c r="B11" s="299" t="s">
        <v>292</v>
      </c>
      <c r="C11" s="46"/>
      <c r="D11" s="46"/>
      <c r="E11" s="300" t="s">
        <v>293</v>
      </c>
      <c r="F11" s="549" t="s">
        <v>294</v>
      </c>
      <c r="G11" s="550">
        <v>27</v>
      </c>
      <c r="H11" s="550">
        <v>30</v>
      </c>
    </row>
    <row r="12" spans="1:8" ht="12">
      <c r="A12" s="298" t="s">
        <v>295</v>
      </c>
      <c r="B12" s="299" t="s">
        <v>296</v>
      </c>
      <c r="C12" s="46">
        <v>76</v>
      </c>
      <c r="D12" s="46">
        <v>66</v>
      </c>
      <c r="E12" s="300" t="s">
        <v>78</v>
      </c>
      <c r="F12" s="549" t="s">
        <v>297</v>
      </c>
      <c r="G12" s="550">
        <v>1</v>
      </c>
      <c r="H12" s="550">
        <v>45</v>
      </c>
    </row>
    <row r="13" spans="1:18" ht="12">
      <c r="A13" s="298" t="s">
        <v>298</v>
      </c>
      <c r="B13" s="299" t="s">
        <v>299</v>
      </c>
      <c r="C13" s="46">
        <v>7</v>
      </c>
      <c r="D13" s="46">
        <v>7</v>
      </c>
      <c r="E13" s="301" t="s">
        <v>51</v>
      </c>
      <c r="F13" s="551" t="s">
        <v>300</v>
      </c>
      <c r="G13" s="548">
        <f>SUM(G9:G12)</f>
        <v>28</v>
      </c>
      <c r="H13" s="548">
        <f>SUM(H9:H12)</f>
        <v>75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/>
      <c r="D14" s="46">
        <v>30</v>
      </c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/>
      <c r="D15" s="47"/>
      <c r="E15" s="296" t="s">
        <v>305</v>
      </c>
      <c r="F15" s="554" t="s">
        <v>306</v>
      </c>
      <c r="G15" s="550"/>
      <c r="H15" s="550"/>
    </row>
    <row r="16" spans="1:8" ht="12">
      <c r="A16" s="298" t="s">
        <v>307</v>
      </c>
      <c r="B16" s="299" t="s">
        <v>308</v>
      </c>
      <c r="C16" s="47">
        <v>1</v>
      </c>
      <c r="D16" s="47">
        <v>40</v>
      </c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204</v>
      </c>
      <c r="D19" s="49">
        <f>SUM(D9:D15)+D16</f>
        <v>332</v>
      </c>
      <c r="E19" s="304" t="s">
        <v>317</v>
      </c>
      <c r="F19" s="552" t="s">
        <v>318</v>
      </c>
      <c r="G19" s="550">
        <v>2945</v>
      </c>
      <c r="H19" s="550">
        <v>3858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/>
    </row>
    <row r="22" spans="1:8" ht="24">
      <c r="A22" s="304" t="s">
        <v>324</v>
      </c>
      <c r="B22" s="305" t="s">
        <v>325</v>
      </c>
      <c r="C22" s="46">
        <v>1927</v>
      </c>
      <c r="D22" s="46">
        <v>2216</v>
      </c>
      <c r="E22" s="304" t="s">
        <v>326</v>
      </c>
      <c r="F22" s="552" t="s">
        <v>327</v>
      </c>
      <c r="G22" s="550">
        <v>3</v>
      </c>
      <c r="H22" s="550">
        <v>7</v>
      </c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2" t="s">
        <v>331</v>
      </c>
      <c r="G23" s="550">
        <v>190</v>
      </c>
      <c r="H23" s="550"/>
    </row>
    <row r="24" spans="1:18" ht="12">
      <c r="A24" s="298" t="s">
        <v>332</v>
      </c>
      <c r="B24" s="305" t="s">
        <v>333</v>
      </c>
      <c r="C24" s="46">
        <v>2</v>
      </c>
      <c r="D24" s="46">
        <v>3</v>
      </c>
      <c r="E24" s="301" t="s">
        <v>103</v>
      </c>
      <c r="F24" s="554" t="s">
        <v>334</v>
      </c>
      <c r="G24" s="548">
        <f>SUM(G19:G23)</f>
        <v>3138</v>
      </c>
      <c r="H24" s="548">
        <f>SUM(H19:H23)</f>
        <v>3865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473</v>
      </c>
      <c r="D25" s="46">
        <v>41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2402</v>
      </c>
      <c r="D26" s="49">
        <f>SUM(D22:D25)</f>
        <v>2260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2606</v>
      </c>
      <c r="D28" s="50">
        <f>D26+D19</f>
        <v>2592</v>
      </c>
      <c r="E28" s="127" t="s">
        <v>339</v>
      </c>
      <c r="F28" s="554" t="s">
        <v>340</v>
      </c>
      <c r="G28" s="548">
        <f>G13+G15+G24</f>
        <v>3166</v>
      </c>
      <c r="H28" s="548">
        <f>H13+H15+H24</f>
        <v>3940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560</v>
      </c>
      <c r="D30" s="50">
        <f>IF((H28-D28)&gt;0,H28-D28,0)</f>
        <v>1348</v>
      </c>
      <c r="E30" s="127" t="s">
        <v>343</v>
      </c>
      <c r="F30" s="554" t="s">
        <v>344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852</v>
      </c>
      <c r="B31" s="306" t="s">
        <v>345</v>
      </c>
      <c r="C31" s="46"/>
      <c r="D31" s="46"/>
      <c r="E31" s="296" t="s">
        <v>855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C28+C31+C32</f>
        <v>2606</v>
      </c>
      <c r="D33" s="49">
        <f>D28+D31+D32</f>
        <v>2592</v>
      </c>
      <c r="E33" s="127" t="s">
        <v>353</v>
      </c>
      <c r="F33" s="554" t="s">
        <v>354</v>
      </c>
      <c r="G33" s="53">
        <f>G32+G31+G28</f>
        <v>3166</v>
      </c>
      <c r="H33" s="53">
        <f>H32+H31+H28</f>
        <v>3940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560</v>
      </c>
      <c r="D34" s="50">
        <f>IF((H33-D33)&gt;0,H33-D33,0)</f>
        <v>1348</v>
      </c>
      <c r="E34" s="128" t="s">
        <v>357</v>
      </c>
      <c r="F34" s="554" t="s">
        <v>358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55</v>
      </c>
      <c r="D35" s="49">
        <f>D36+D37+D38</f>
        <v>136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>
        <v>55</v>
      </c>
      <c r="D36" s="46">
        <v>136</v>
      </c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/>
      <c r="D37" s="430"/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505</v>
      </c>
      <c r="D39" s="460">
        <f>+IF((H33-D33-D35)&gt;0,H33-D33-D35,0)</f>
        <v>1212</v>
      </c>
      <c r="E39" s="313" t="s">
        <v>369</v>
      </c>
      <c r="F39" s="558" t="s">
        <v>370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>
        <v>4</v>
      </c>
      <c r="D40" s="51"/>
      <c r="E40" s="127" t="s">
        <v>371</v>
      </c>
      <c r="F40" s="558" t="s">
        <v>373</v>
      </c>
      <c r="G40" s="550"/>
      <c r="H40" s="550">
        <v>4</v>
      </c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501</v>
      </c>
      <c r="D41" s="52">
        <f>IF(H39=0,IF(D39-D40&gt;0,D39-D40+H40,0),IF(H39-H40&lt;0,H40-H39+D39,0))</f>
        <v>1216</v>
      </c>
      <c r="E41" s="127" t="s">
        <v>376</v>
      </c>
      <c r="F41" s="571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3166</v>
      </c>
      <c r="D42" s="53">
        <f>D33+D35+D39</f>
        <v>3940</v>
      </c>
      <c r="E42" s="128" t="s">
        <v>380</v>
      </c>
      <c r="F42" s="129" t="s">
        <v>381</v>
      </c>
      <c r="G42" s="53">
        <f>G39+G33</f>
        <v>3166</v>
      </c>
      <c r="H42" s="53">
        <f>H39+H33</f>
        <v>3940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8" t="s">
        <v>862</v>
      </c>
      <c r="B45" s="588"/>
      <c r="C45" s="588"/>
      <c r="D45" s="588"/>
      <c r="E45" s="588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>
        <v>40850</v>
      </c>
      <c r="C48" s="427" t="s">
        <v>382</v>
      </c>
      <c r="D48" s="583"/>
      <c r="E48" s="583"/>
      <c r="F48" s="583"/>
      <c r="G48" s="583"/>
      <c r="H48" s="583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782</v>
      </c>
      <c r="D50" s="584"/>
      <c r="E50" s="584"/>
      <c r="F50" s="584"/>
      <c r="G50" s="584"/>
      <c r="H50" s="584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">
      <selection activeCell="C45" sqref="C45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Хипокредит АД</v>
      </c>
      <c r="C4" s="541" t="s">
        <v>2</v>
      </c>
      <c r="D4" s="541">
        <f>'справка №1-БАЛАНС'!H3</f>
        <v>131241783</v>
      </c>
      <c r="E4" s="323"/>
      <c r="F4" s="323"/>
    </row>
    <row r="5" spans="1:4" ht="15">
      <c r="A5" s="470" t="s">
        <v>275</v>
      </c>
      <c r="B5" s="470" t="str">
        <f>'справка №1-БАЛАНС'!E4</f>
        <v>консолидиран</v>
      </c>
      <c r="C5" s="542" t="s">
        <v>4</v>
      </c>
      <c r="D5" s="541" t="str">
        <f>'справка №1-БАЛАНС'!H4</f>
        <v>1174/1;1174/3;1174/6</v>
      </c>
    </row>
    <row r="6" spans="1:6" ht="12" customHeight="1">
      <c r="A6" s="471" t="s">
        <v>5</v>
      </c>
      <c r="B6" s="506">
        <f>'справка №1-БАЛАНС'!E5</f>
        <v>40816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31</v>
      </c>
      <c r="D10" s="54">
        <v>75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-113</v>
      </c>
      <c r="D11" s="54">
        <v>-118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-96</v>
      </c>
      <c r="D13" s="54">
        <v>-97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>
        <v>-45</v>
      </c>
      <c r="D15" s="54">
        <v>-36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>
        <v>48</v>
      </c>
      <c r="D16" s="54">
        <v>283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-10</v>
      </c>
      <c r="D19" s="54">
        <v>238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-185</v>
      </c>
      <c r="D20" s="55">
        <f>SUM(D10:D19)</f>
        <v>345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>
        <v>-1494</v>
      </c>
      <c r="D24" s="54">
        <v>-2159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>
        <v>5366</v>
      </c>
      <c r="D25" s="54">
        <v>3834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>
        <v>1731</v>
      </c>
      <c r="D26" s="54">
        <v>2135</v>
      </c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5603</v>
      </c>
      <c r="D32" s="55">
        <f>SUM(D22:D31)</f>
        <v>3810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/>
      <c r="D36" s="54"/>
      <c r="E36" s="130"/>
      <c r="F36" s="130"/>
    </row>
    <row r="37" spans="1:6" ht="12">
      <c r="A37" s="332" t="s">
        <v>438</v>
      </c>
      <c r="B37" s="333" t="s">
        <v>439</v>
      </c>
      <c r="C37" s="54">
        <v>-4694</v>
      </c>
      <c r="D37" s="54"/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>
        <v>-2041</v>
      </c>
      <c r="D39" s="54">
        <v>-2162</v>
      </c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/>
      <c r="D41" s="54"/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-6735</v>
      </c>
      <c r="D42" s="55">
        <f>SUM(D34:D41)</f>
        <v>-2162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-1317</v>
      </c>
      <c r="D43" s="55">
        <f>D42+D32+D20</f>
        <v>1993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5256</v>
      </c>
      <c r="D44" s="132">
        <v>8113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3939</v>
      </c>
      <c r="D45" s="55">
        <f>D44+D43</f>
        <v>10106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/>
      <c r="D46" s="56"/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869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89"/>
      <c r="D50" s="589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782</v>
      </c>
      <c r="C52" s="589"/>
      <c r="D52" s="589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51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6">
      <selection activeCell="M17" sqref="M17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0" t="s">
        <v>460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2" t="str">
        <f>'справка №1-БАЛАНС'!E3</f>
        <v>Хипокредит АД</v>
      </c>
      <c r="C3" s="592"/>
      <c r="D3" s="592"/>
      <c r="E3" s="592"/>
      <c r="F3" s="592"/>
      <c r="G3" s="592"/>
      <c r="H3" s="592"/>
      <c r="I3" s="592"/>
      <c r="J3" s="476"/>
      <c r="K3" s="594" t="s">
        <v>2</v>
      </c>
      <c r="L3" s="594"/>
      <c r="M3" s="478">
        <f>'справка №1-БАЛАНС'!H3</f>
        <v>131241783</v>
      </c>
      <c r="N3" s="2"/>
    </row>
    <row r="4" spans="1:15" s="532" customFormat="1" ht="13.5" customHeight="1">
      <c r="A4" s="467" t="s">
        <v>461</v>
      </c>
      <c r="B4" s="592" t="str">
        <f>'справка №1-БАЛАНС'!E4</f>
        <v>консолидиран</v>
      </c>
      <c r="C4" s="592"/>
      <c r="D4" s="592"/>
      <c r="E4" s="592"/>
      <c r="F4" s="592"/>
      <c r="G4" s="592"/>
      <c r="H4" s="592"/>
      <c r="I4" s="592"/>
      <c r="J4" s="136"/>
      <c r="K4" s="595" t="s">
        <v>4</v>
      </c>
      <c r="L4" s="595"/>
      <c r="M4" s="478" t="str">
        <f>'справка №1-БАЛАНС'!H4</f>
        <v>1174/1;1174/3;1174/6</v>
      </c>
      <c r="N4" s="3"/>
      <c r="O4" s="3"/>
    </row>
    <row r="5" spans="1:14" s="532" customFormat="1" ht="12.75" customHeight="1">
      <c r="A5" s="467" t="s">
        <v>5</v>
      </c>
      <c r="B5" s="596">
        <f>'справка №1-БАЛАНС'!E5</f>
        <v>40816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7000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923</v>
      </c>
      <c r="G11" s="58">
        <f>'справка №1-БАЛАНС'!H23</f>
        <v>0</v>
      </c>
      <c r="H11" s="60"/>
      <c r="I11" s="58">
        <f>'справка №1-БАЛАНС'!H28+'справка №1-БАЛАНС'!H31</f>
        <v>985</v>
      </c>
      <c r="J11" s="58">
        <f>'справка №1-БАЛАНС'!H29+'справка №1-БАЛАНС'!H32</f>
        <v>-20</v>
      </c>
      <c r="K11" s="60"/>
      <c r="L11" s="344">
        <f>SUM(C11:K11)</f>
        <v>8888</v>
      </c>
      <c r="M11" s="58">
        <f>'справка №1-БАЛАНС'!H39</f>
        <v>189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7000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923</v>
      </c>
      <c r="G15" s="61">
        <f t="shared" si="2"/>
        <v>0</v>
      </c>
      <c r="H15" s="61">
        <f t="shared" si="2"/>
        <v>0</v>
      </c>
      <c r="I15" s="61">
        <f t="shared" si="2"/>
        <v>985</v>
      </c>
      <c r="J15" s="61">
        <f t="shared" si="2"/>
        <v>-20</v>
      </c>
      <c r="K15" s="61">
        <f t="shared" si="2"/>
        <v>0</v>
      </c>
      <c r="L15" s="344">
        <f t="shared" si="1"/>
        <v>8888</v>
      </c>
      <c r="M15" s="61">
        <f t="shared" si="2"/>
        <v>189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501</v>
      </c>
      <c r="J16" s="345">
        <f>+'справка №1-БАЛАНС'!G32</f>
        <v>0</v>
      </c>
      <c r="K16" s="60"/>
      <c r="L16" s="344">
        <f t="shared" si="1"/>
        <v>501</v>
      </c>
      <c r="M16" s="60">
        <v>4</v>
      </c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7000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923</v>
      </c>
      <c r="G29" s="59">
        <f t="shared" si="6"/>
        <v>0</v>
      </c>
      <c r="H29" s="59">
        <f t="shared" si="6"/>
        <v>0</v>
      </c>
      <c r="I29" s="59">
        <f t="shared" si="6"/>
        <v>1486</v>
      </c>
      <c r="J29" s="59">
        <f t="shared" si="6"/>
        <v>-20</v>
      </c>
      <c r="K29" s="59">
        <f t="shared" si="6"/>
        <v>0</v>
      </c>
      <c r="L29" s="344">
        <f t="shared" si="1"/>
        <v>9389</v>
      </c>
      <c r="M29" s="59">
        <f t="shared" si="6"/>
        <v>193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7000</v>
      </c>
      <c r="D32" s="59">
        <f t="shared" si="7"/>
        <v>0</v>
      </c>
      <c r="E32" s="59">
        <f t="shared" si="7"/>
        <v>0</v>
      </c>
      <c r="F32" s="59">
        <f t="shared" si="7"/>
        <v>923</v>
      </c>
      <c r="G32" s="59">
        <f t="shared" si="7"/>
        <v>0</v>
      </c>
      <c r="H32" s="59">
        <f t="shared" si="7"/>
        <v>0</v>
      </c>
      <c r="I32" s="59">
        <f t="shared" si="7"/>
        <v>1486</v>
      </c>
      <c r="J32" s="59">
        <f t="shared" si="7"/>
        <v>-20</v>
      </c>
      <c r="K32" s="59">
        <f t="shared" si="7"/>
        <v>0</v>
      </c>
      <c r="L32" s="344">
        <f t="shared" si="1"/>
        <v>9389</v>
      </c>
      <c r="M32" s="59">
        <f>M29+M30+M31</f>
        <v>193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863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870</v>
      </c>
      <c r="B38" s="19"/>
      <c r="C38" s="15"/>
      <c r="D38" s="591" t="s">
        <v>522</v>
      </c>
      <c r="E38" s="591"/>
      <c r="F38" s="591"/>
      <c r="G38" s="591"/>
      <c r="H38" s="591"/>
      <c r="I38" s="591"/>
      <c r="J38" s="15" t="s">
        <v>858</v>
      </c>
      <c r="K38" s="15"/>
      <c r="L38" s="591"/>
      <c r="M38" s="591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D22">
      <selection activeCell="B45" sqref="B45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3" t="s">
        <v>384</v>
      </c>
      <c r="B2" s="604"/>
      <c r="C2" s="605" t="str">
        <f>'справка №1-БАЛАНС'!E3</f>
        <v>Хипокредит АД</v>
      </c>
      <c r="D2" s="605"/>
      <c r="E2" s="605"/>
      <c r="F2" s="605"/>
      <c r="G2" s="605"/>
      <c r="H2" s="605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131241783</v>
      </c>
      <c r="P2" s="483"/>
      <c r="Q2" s="483"/>
      <c r="R2" s="526"/>
    </row>
    <row r="3" spans="1:18" ht="15">
      <c r="A3" s="603" t="s">
        <v>5</v>
      </c>
      <c r="B3" s="604"/>
      <c r="C3" s="606">
        <f>'справка №1-БАЛАНС'!E5</f>
        <v>40816</v>
      </c>
      <c r="D3" s="606"/>
      <c r="E3" s="606"/>
      <c r="F3" s="485"/>
      <c r="G3" s="485"/>
      <c r="H3" s="485"/>
      <c r="I3" s="485"/>
      <c r="J3" s="485"/>
      <c r="K3" s="485"/>
      <c r="L3" s="485"/>
      <c r="M3" s="609" t="s">
        <v>4</v>
      </c>
      <c r="N3" s="609"/>
      <c r="O3" s="482" t="str">
        <f>'справка №1-БАЛАНС'!H4</f>
        <v>1174/1;1174/3;1174/6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597" t="s">
        <v>464</v>
      </c>
      <c r="B5" s="598"/>
      <c r="C5" s="601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07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07" t="s">
        <v>530</v>
      </c>
      <c r="R5" s="607" t="s">
        <v>531</v>
      </c>
    </row>
    <row r="6" spans="1:18" s="100" customFormat="1" ht="48">
      <c r="A6" s="599"/>
      <c r="B6" s="600"/>
      <c r="C6" s="602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08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08"/>
      <c r="R6" s="608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2</v>
      </c>
      <c r="E11" s="189"/>
      <c r="F11" s="189">
        <v>2</v>
      </c>
      <c r="G11" s="74">
        <f t="shared" si="2"/>
        <v>0</v>
      </c>
      <c r="H11" s="65"/>
      <c r="I11" s="65"/>
      <c r="J11" s="74">
        <f t="shared" si="3"/>
        <v>0</v>
      </c>
      <c r="K11" s="65">
        <v>2</v>
      </c>
      <c r="L11" s="65"/>
      <c r="M11" s="65">
        <v>2</v>
      </c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859</v>
      </c>
      <c r="B15" s="374" t="s">
        <v>860</v>
      </c>
      <c r="C15" s="456" t="s">
        <v>861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2</v>
      </c>
      <c r="E17" s="194">
        <f>SUM(E9:E16)</f>
        <v>0</v>
      </c>
      <c r="F17" s="194">
        <f>SUM(F9:F16)</f>
        <v>2</v>
      </c>
      <c r="G17" s="74">
        <f t="shared" si="2"/>
        <v>0</v>
      </c>
      <c r="H17" s="75">
        <f>SUM(H9:H16)</f>
        <v>0</v>
      </c>
      <c r="I17" s="75">
        <f>SUM(I9:I16)</f>
        <v>0</v>
      </c>
      <c r="J17" s="74">
        <f t="shared" si="3"/>
        <v>0</v>
      </c>
      <c r="K17" s="75">
        <f>SUM(K9:K16)</f>
        <v>2</v>
      </c>
      <c r="L17" s="75">
        <f>SUM(L9:L16)</f>
        <v>0</v>
      </c>
      <c r="M17" s="75">
        <f>SUM(M9:M16)</f>
        <v>2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>
        <v>1</v>
      </c>
      <c r="E24" s="189"/>
      <c r="F24" s="189">
        <v>1</v>
      </c>
      <c r="G24" s="74">
        <f t="shared" si="2"/>
        <v>0</v>
      </c>
      <c r="H24" s="65"/>
      <c r="I24" s="65"/>
      <c r="J24" s="74">
        <f t="shared" si="3"/>
        <v>0</v>
      </c>
      <c r="K24" s="65">
        <v>1</v>
      </c>
      <c r="L24" s="65"/>
      <c r="M24" s="65">
        <v>1</v>
      </c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839</v>
      </c>
      <c r="C25" s="376" t="s">
        <v>583</v>
      </c>
      <c r="D25" s="190">
        <f>SUM(D21:D24)</f>
        <v>1</v>
      </c>
      <c r="E25" s="190">
        <f aca="true" t="shared" si="7" ref="E25:P25">SUM(E21:E24)</f>
        <v>0</v>
      </c>
      <c r="F25" s="190">
        <f t="shared" si="7"/>
        <v>1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1</v>
      </c>
      <c r="L25" s="66">
        <f t="shared" si="7"/>
        <v>0</v>
      </c>
      <c r="M25" s="66">
        <f t="shared" si="7"/>
        <v>1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853</v>
      </c>
      <c r="C27" s="380" t="s">
        <v>586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854</v>
      </c>
      <c r="C38" s="369" t="s">
        <v>602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603</v>
      </c>
      <c r="B39" s="370" t="s">
        <v>604</v>
      </c>
      <c r="C39" s="369" t="s">
        <v>605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3</v>
      </c>
      <c r="E40" s="438">
        <f>E17+E18+E19+E25+E38+E39</f>
        <v>0</v>
      </c>
      <c r="F40" s="438">
        <f aca="true" t="shared" si="13" ref="F40:R40">F17+F18+F19+F25+F38+F39</f>
        <v>3</v>
      </c>
      <c r="G40" s="438">
        <f t="shared" si="13"/>
        <v>0</v>
      </c>
      <c r="H40" s="438">
        <f t="shared" si="13"/>
        <v>0</v>
      </c>
      <c r="I40" s="438">
        <f t="shared" si="13"/>
        <v>0</v>
      </c>
      <c r="J40" s="438">
        <f t="shared" si="13"/>
        <v>0</v>
      </c>
      <c r="K40" s="438">
        <f t="shared" si="13"/>
        <v>3</v>
      </c>
      <c r="L40" s="438">
        <f t="shared" si="13"/>
        <v>0</v>
      </c>
      <c r="M40" s="438">
        <f t="shared" si="13"/>
        <v>3</v>
      </c>
      <c r="N40" s="438">
        <f t="shared" si="13"/>
        <v>0</v>
      </c>
      <c r="O40" s="438">
        <f t="shared" si="13"/>
        <v>0</v>
      </c>
      <c r="P40" s="438">
        <f t="shared" si="13"/>
        <v>0</v>
      </c>
      <c r="Q40" s="438">
        <f t="shared" si="13"/>
        <v>0</v>
      </c>
      <c r="R40" s="438">
        <f t="shared" si="13"/>
        <v>0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871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10"/>
      <c r="L44" s="610"/>
      <c r="M44" s="610"/>
      <c r="N44" s="610"/>
      <c r="O44" s="611" t="s">
        <v>782</v>
      </c>
      <c r="P44" s="612"/>
      <c r="Q44" s="612"/>
      <c r="R44" s="612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J5:J6"/>
    <mergeCell ref="M3:N3"/>
    <mergeCell ref="K44:N44"/>
    <mergeCell ref="O44:R44"/>
    <mergeCell ref="Q5:Q6"/>
    <mergeCell ref="R5:R6"/>
    <mergeCell ref="A5:B6"/>
    <mergeCell ref="C5:C6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76">
      <selection activeCell="C56" sqref="C56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610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19" t="str">
        <f>'справка №1-БАЛАНС'!E3</f>
        <v>Хипокредит АД</v>
      </c>
      <c r="C3" s="620"/>
      <c r="D3" s="526" t="s">
        <v>2</v>
      </c>
      <c r="E3" s="107">
        <f>'справка №1-БАЛАНС'!H3</f>
        <v>131241783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7">
        <f>'справка №1-БАЛАНС'!E5</f>
        <v>40816</v>
      </c>
      <c r="C4" s="618"/>
      <c r="D4" s="527" t="s">
        <v>4</v>
      </c>
      <c r="E4" s="107" t="str">
        <f>'справка №1-БАЛАНС'!H4</f>
        <v>1174/1;1174/3;1174/6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611</v>
      </c>
      <c r="B5" s="496"/>
      <c r="C5" s="497"/>
      <c r="D5" s="107"/>
      <c r="E5" s="498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587</v>
      </c>
      <c r="D11" s="119">
        <f>SUM(D12:D14)</f>
        <v>0</v>
      </c>
      <c r="E11" s="120">
        <f>SUM(E12:E14)</f>
        <v>587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>
        <v>587</v>
      </c>
      <c r="D12" s="108"/>
      <c r="E12" s="120">
        <f aca="true" t="shared" si="0" ref="E12:E42">C12-D12</f>
        <v>587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>
        <v>37426</v>
      </c>
      <c r="D15" s="108">
        <v>7405</v>
      </c>
      <c r="E15" s="120">
        <f t="shared" si="0"/>
        <v>30021</v>
      </c>
      <c r="F15" s="106"/>
    </row>
    <row r="16" spans="1:15" ht="12">
      <c r="A16" s="396" t="s">
        <v>630</v>
      </c>
      <c r="B16" s="397" t="s">
        <v>631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/>
      <c r="D18" s="108"/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38013</v>
      </c>
      <c r="D19" s="104">
        <f>D11+D15+D16</f>
        <v>7405</v>
      </c>
      <c r="E19" s="118">
        <f>E11+E15+E16</f>
        <v>30608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39</v>
      </c>
      <c r="D24" s="119">
        <f>SUM(D25:D27)</f>
        <v>39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>
        <v>39</v>
      </c>
      <c r="D25" s="108">
        <v>39</v>
      </c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/>
      <c r="D26" s="108"/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/>
      <c r="D27" s="108"/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>
        <v>1</v>
      </c>
      <c r="D28" s="108">
        <v>1</v>
      </c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/>
      <c r="D29" s="108"/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>
        <v>1121</v>
      </c>
      <c r="D30" s="108">
        <v>1121</v>
      </c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/>
      <c r="D31" s="108"/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>
        <v>2248</v>
      </c>
      <c r="D32" s="108">
        <v>2248</v>
      </c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2</v>
      </c>
      <c r="D33" s="105">
        <f>SUM(D34:D37)</f>
        <v>2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/>
      <c r="D34" s="108"/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>
        <v>2</v>
      </c>
      <c r="D35" s="108">
        <v>2</v>
      </c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12</v>
      </c>
      <c r="D38" s="105">
        <f>SUM(D39:D42)</f>
        <v>12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v>12</v>
      </c>
      <c r="D42" s="108">
        <v>12</v>
      </c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3423</v>
      </c>
      <c r="D43" s="104">
        <f>D24+D28+D29+D31+D30+D32+D33+D38</f>
        <v>3423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41436</v>
      </c>
      <c r="D44" s="103">
        <f>D43+D21+D19+D9</f>
        <v>10828</v>
      </c>
      <c r="E44" s="118">
        <f>E43+E21+E19+E9</f>
        <v>30608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4220</v>
      </c>
      <c r="D52" s="103">
        <f>SUM(D53:D55)</f>
        <v>4218</v>
      </c>
      <c r="E52" s="119">
        <f>C52-D52</f>
        <v>2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>
        <v>4218</v>
      </c>
      <c r="D53" s="108">
        <v>4218</v>
      </c>
      <c r="E53" s="119">
        <f>C53-D53</f>
        <v>0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>
        <v>2</v>
      </c>
      <c r="D55" s="108"/>
      <c r="E55" s="119">
        <f t="shared" si="1"/>
        <v>2</v>
      </c>
      <c r="F55" s="108"/>
    </row>
    <row r="56" spans="1:16" ht="24">
      <c r="A56" s="396" t="s">
        <v>695</v>
      </c>
      <c r="B56" s="397" t="s">
        <v>696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/>
      <c r="D57" s="108"/>
      <c r="E57" s="119">
        <f t="shared" si="1"/>
        <v>0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6" ht="12">
      <c r="A63" s="396" t="s">
        <v>706</v>
      </c>
      <c r="B63" s="397" t="s">
        <v>707</v>
      </c>
      <c r="C63" s="108">
        <v>31293</v>
      </c>
      <c r="D63" s="108"/>
      <c r="E63" s="119">
        <f t="shared" si="1"/>
        <v>31293</v>
      </c>
      <c r="F63" s="110">
        <v>37261</v>
      </c>
    </row>
    <row r="64" spans="1:6" ht="12">
      <c r="A64" s="396" t="s">
        <v>708</v>
      </c>
      <c r="B64" s="397" t="s">
        <v>709</v>
      </c>
      <c r="C64" s="108"/>
      <c r="D64" s="108"/>
      <c r="E64" s="119">
        <f t="shared" si="1"/>
        <v>0</v>
      </c>
      <c r="F64" s="110"/>
    </row>
    <row r="65" spans="1:6" ht="12">
      <c r="A65" s="396" t="s">
        <v>710</v>
      </c>
      <c r="B65" s="397" t="s">
        <v>711</v>
      </c>
      <c r="C65" s="109"/>
      <c r="D65" s="109"/>
      <c r="E65" s="119">
        <f t="shared" si="1"/>
        <v>0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35513</v>
      </c>
      <c r="D66" s="103">
        <f>D52+D56+D61+D62+D63+D64</f>
        <v>4218</v>
      </c>
      <c r="E66" s="119">
        <f t="shared" si="1"/>
        <v>31295</v>
      </c>
      <c r="F66" s="103">
        <f>F52+F56+F61+F62+F63+F64</f>
        <v>37261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702</v>
      </c>
      <c r="D71" s="105">
        <f>SUM(D72:D74)</f>
        <v>702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/>
      <c r="D72" s="108"/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>
        <v>702</v>
      </c>
      <c r="D74" s="108">
        <v>702</v>
      </c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/>
      <c r="D76" s="108"/>
      <c r="E76" s="119">
        <f t="shared" si="1"/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489</v>
      </c>
      <c r="D80" s="103">
        <f>SUM(D81:D84)</f>
        <v>489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>
        <v>489</v>
      </c>
      <c r="D82" s="108">
        <v>489</v>
      </c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/>
      <c r="D84" s="108"/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11</v>
      </c>
      <c r="D85" s="104">
        <f>SUM(D86:D90)+D94</f>
        <v>11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/>
      <c r="D86" s="108"/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>
        <v>1</v>
      </c>
      <c r="D87" s="108">
        <v>1</v>
      </c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/>
      <c r="D88" s="108"/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/>
      <c r="D89" s="108"/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10</v>
      </c>
      <c r="D90" s="103">
        <f>SUM(D91:D93)</f>
        <v>10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>
        <v>10</v>
      </c>
      <c r="D91" s="108">
        <v>10</v>
      </c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/>
      <c r="D92" s="108"/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/>
      <c r="D93" s="108"/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/>
      <c r="D94" s="108"/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>
        <v>43</v>
      </c>
      <c r="D95" s="108">
        <v>43</v>
      </c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1245</v>
      </c>
      <c r="D96" s="104">
        <f>D85+D80+D75+D71+D95</f>
        <v>1245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36758</v>
      </c>
      <c r="D97" s="104">
        <f>D96+D68+D66</f>
        <v>5463</v>
      </c>
      <c r="E97" s="104">
        <f>E96+E68+E66</f>
        <v>31295</v>
      </c>
      <c r="F97" s="104">
        <f>F96+F68+F66</f>
        <v>37261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781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868</v>
      </c>
      <c r="B109" s="614"/>
      <c r="C109" s="614" t="s">
        <v>382</v>
      </c>
      <c r="D109" s="614"/>
      <c r="E109" s="614"/>
      <c r="F109" s="614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3" t="s">
        <v>782</v>
      </c>
      <c r="D111" s="613"/>
      <c r="E111" s="613"/>
      <c r="F111" s="613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6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2">
      <selection activeCell="A31" sqref="A31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1" t="str">
        <f>'справка №1-БАЛАНС'!E3</f>
        <v>Хипокредит АД</v>
      </c>
      <c r="C4" s="621"/>
      <c r="D4" s="621"/>
      <c r="E4" s="621"/>
      <c r="F4" s="621"/>
      <c r="G4" s="627" t="s">
        <v>2</v>
      </c>
      <c r="H4" s="627"/>
      <c r="I4" s="500">
        <f>'справка №1-БАЛАНС'!H3</f>
        <v>131241783</v>
      </c>
    </row>
    <row r="5" spans="1:9" ht="15">
      <c r="A5" s="501" t="s">
        <v>5</v>
      </c>
      <c r="B5" s="622">
        <f>'справка №1-БАЛАНС'!E5</f>
        <v>40816</v>
      </c>
      <c r="C5" s="622"/>
      <c r="D5" s="622"/>
      <c r="E5" s="622"/>
      <c r="F5" s="622"/>
      <c r="G5" s="625" t="s">
        <v>4</v>
      </c>
      <c r="H5" s="626"/>
      <c r="I5" s="500" t="str">
        <f>'справка №1-БАЛАНС'!H4</f>
        <v>1174/1;1174/3;1174/6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785</v>
      </c>
    </row>
    <row r="7" spans="1:9" s="520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795</v>
      </c>
      <c r="B12" s="90" t="s">
        <v>796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565</v>
      </c>
      <c r="B17" s="92" t="s">
        <v>803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795</v>
      </c>
      <c r="B19" s="90" t="s">
        <v>805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818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868</v>
      </c>
      <c r="B30" s="624"/>
      <c r="C30" s="624"/>
      <c r="D30" s="459" t="s">
        <v>820</v>
      </c>
      <c r="E30" s="623"/>
      <c r="F30" s="623"/>
      <c r="G30" s="623"/>
      <c r="H30" s="420" t="s">
        <v>782</v>
      </c>
      <c r="I30" s="623"/>
      <c r="J30" s="623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1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A13" sqref="A13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8" t="str">
        <f>'справка №1-БАЛАНС'!E3</f>
        <v>Хипокредит АД</v>
      </c>
      <c r="C5" s="628"/>
      <c r="D5" s="628"/>
      <c r="E5" s="570" t="s">
        <v>2</v>
      </c>
      <c r="F5" s="451">
        <f>'справка №1-БАЛАНС'!H3</f>
        <v>131241783</v>
      </c>
    </row>
    <row r="6" spans="1:13" ht="15" customHeight="1">
      <c r="A6" s="27" t="s">
        <v>823</v>
      </c>
      <c r="B6" s="629">
        <f>'справка №1-БАЛАНС'!E5</f>
        <v>40816</v>
      </c>
      <c r="C6" s="629"/>
      <c r="D6" s="510"/>
      <c r="E6" s="569" t="s">
        <v>4</v>
      </c>
      <c r="F6" s="511" t="str">
        <f>'справка №1-БАЛАНС'!H4</f>
        <v>1174/1;1174/3;1174/6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>
        <v>1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832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550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553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565</v>
      </c>
      <c r="B27" s="39" t="s">
        <v>833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834</v>
      </c>
      <c r="B28" s="40"/>
      <c r="C28" s="429"/>
      <c r="D28" s="429"/>
      <c r="E28" s="429"/>
      <c r="F28" s="442"/>
    </row>
    <row r="29" spans="1:6" ht="12.75">
      <c r="A29" s="36" t="s">
        <v>544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547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550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553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582</v>
      </c>
      <c r="B44" s="39" t="s">
        <v>835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836</v>
      </c>
      <c r="B45" s="40"/>
      <c r="C45" s="429"/>
      <c r="D45" s="429"/>
      <c r="E45" s="429"/>
      <c r="F45" s="442"/>
    </row>
    <row r="46" spans="1:6" ht="12.75">
      <c r="A46" s="36" t="s">
        <v>544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547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550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553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601</v>
      </c>
      <c r="B61" s="39" t="s">
        <v>837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838</v>
      </c>
      <c r="B62" s="40"/>
      <c r="C62" s="429"/>
      <c r="D62" s="429"/>
      <c r="E62" s="429"/>
      <c r="F62" s="442"/>
    </row>
    <row r="63" spans="1:6" ht="12.75">
      <c r="A63" s="36" t="s">
        <v>544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547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550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553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839</v>
      </c>
      <c r="B78" s="39" t="s">
        <v>840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841</v>
      </c>
      <c r="B79" s="39" t="s">
        <v>842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843</v>
      </c>
      <c r="B80" s="39"/>
      <c r="C80" s="429"/>
      <c r="D80" s="429"/>
      <c r="E80" s="429"/>
      <c r="F80" s="442"/>
    </row>
    <row r="81" spans="1:6" ht="14.25" customHeight="1">
      <c r="A81" s="36" t="s">
        <v>830</v>
      </c>
      <c r="B81" s="40"/>
      <c r="C81" s="429"/>
      <c r="D81" s="429"/>
      <c r="E81" s="429"/>
      <c r="F81" s="442"/>
    </row>
    <row r="82" spans="1:6" ht="12.75">
      <c r="A82" s="36" t="s">
        <v>831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832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550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553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565</v>
      </c>
      <c r="B97" s="39" t="s">
        <v>844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834</v>
      </c>
      <c r="B98" s="40"/>
      <c r="C98" s="429"/>
      <c r="D98" s="429"/>
      <c r="E98" s="429"/>
      <c r="F98" s="442"/>
    </row>
    <row r="99" spans="1:6" ht="12.75">
      <c r="A99" s="36" t="s">
        <v>544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547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550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553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582</v>
      </c>
      <c r="B114" s="39" t="s">
        <v>845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836</v>
      </c>
      <c r="B115" s="40"/>
      <c r="C115" s="429"/>
      <c r="D115" s="429"/>
      <c r="E115" s="429"/>
      <c r="F115" s="442"/>
    </row>
    <row r="116" spans="1:6" ht="12.75">
      <c r="A116" s="36" t="s">
        <v>544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547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550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553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601</v>
      </c>
      <c r="B131" s="39" t="s">
        <v>846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838</v>
      </c>
      <c r="B132" s="40"/>
      <c r="C132" s="429"/>
      <c r="D132" s="429"/>
      <c r="E132" s="429"/>
      <c r="F132" s="442"/>
    </row>
    <row r="133" spans="1:6" ht="12.75">
      <c r="A133" s="36" t="s">
        <v>544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547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550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553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839</v>
      </c>
      <c r="B148" s="39" t="s">
        <v>847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848</v>
      </c>
      <c r="B149" s="39" t="s">
        <v>849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868</v>
      </c>
      <c r="B151" s="453"/>
      <c r="C151" s="630" t="s">
        <v>850</v>
      </c>
      <c r="D151" s="630"/>
      <c r="E151" s="630"/>
      <c r="F151" s="630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0" t="s">
        <v>857</v>
      </c>
      <c r="D153" s="630"/>
      <c r="E153" s="630"/>
      <c r="F153" s="630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m.boteva</cp:lastModifiedBy>
  <cp:lastPrinted>2007-01-25T09:38:11Z</cp:lastPrinted>
  <dcterms:created xsi:type="dcterms:W3CDTF">2000-06-29T12:02:40Z</dcterms:created>
  <dcterms:modified xsi:type="dcterms:W3CDTF">2011-11-07T09:19:12Z</dcterms:modified>
  <cp:category/>
  <cp:version/>
  <cp:contentType/>
  <cp:contentStatus/>
</cp:coreProperties>
</file>