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<sst xmlns="http://schemas.openxmlformats.org/spreadsheetml/2006/main" count="4167" uniqueCount="970">
  <si>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</si>
  <si>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</si>
  <si>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</si>
  <si>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</si>
  <si>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</si>
  <si>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</si>
  <si>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</si>
  <si>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</si>
  <si>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</si>
  <si>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</si>
  <si>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</si>
  <si>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</si>
  <si>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</si>
  <si>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</si>
  <si>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</si>
  <si>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</si>
  <si>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</si>
  <si>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</si>
  <si>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</si>
  <si>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</si>
  <si>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</si>
  <si>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</si>
  <si>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</si>
  <si>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</si>
  <si>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</si>
  <si>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</si>
  <si>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</si>
  <si>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</si>
  <si>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</si>
  <si>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</si>
  <si>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</si>
  <si>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</si>
  <si>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</si>
  <si>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</si>
  <si>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</si>
  <si>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</si>
  <si>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</si>
  <si>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</si>
  <si>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</si>
  <si>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</si>
  <si>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</si>
  <si>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</si>
  <si>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</si>
  <si>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</si>
  <si>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</si>
  <si>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</si>
  <si>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</si>
  <si>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</si>
  <si>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</si>
  <si>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</si>
  <si>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</si>
  <si>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</si>
  <si>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</si>
  <si>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</si>
  <si>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</si>
  <si>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</si>
  <si>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</si>
  <si>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</si>
  <si>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</si>
  <si>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</si>
  <si>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</si>
  <si>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</si>
  <si>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</si>
  <si>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</si>
  <si>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</si>
  <si>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</si>
  <si>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</si>
  <si>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</si>
  <si>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</si>
  <si>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</si>
  <si>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</si>
  <si>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</si>
  <si>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</si>
  <si>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</si>
  <si>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</si>
  <si>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</si>
  <si>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</si>
  <si>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</si>
  <si>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</si>
  <si>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</si>
  <si>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</si>
  <si>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</si>
  <si>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</si>
  <si>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</si>
  <si>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</si>
  <si>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</si>
  <si>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</si>
  <si>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</si>
  <si>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</si>
  <si>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</si>
  <si>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</si>
  <si>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</si>
  <si>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</si>
  <si>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</si>
  <si>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</si>
  <si>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</si>
  <si>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</si>
  <si>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</si>
  <si>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</si>
  <si>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</si>
  <si>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</si>
  <si>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</si>
  <si>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</si>
  <si>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</si>
  <si>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</si>
  <si>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</si>
  <si>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</si>
  <si>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</si>
  <si>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</si>
  <si>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</si>
  <si>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</si>
  <si>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</si>
  <si>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</si>
  <si>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</si>
  <si>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</si>
  <si>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</si>
  <si>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</si>
  <si>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</si>
  <si>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</si>
  <si>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</si>
  <si>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</si>
  <si>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</si>
  <si>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</si>
  <si>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</si>
  <si>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</si>
  <si>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</si>
  <si>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</si>
  <si>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</si>
  <si>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</si>
  <si>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</si>
  <si>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</si>
  <si>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</si>
  <si>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</si>
  <si>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</si>
  <si>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</si>
  <si>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</si>
  <si>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</si>
  <si>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</si>
  <si>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</si>
  <si>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</si>
  <si>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</si>
  <si>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</si>
  <si>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</si>
  <si>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</si>
  <si>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</si>
  <si>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</si>
  <si>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</si>
  <si>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</si>
  <si>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</si>
  <si>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</si>
  <si>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</si>
  <si>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</si>
  <si>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</si>
  <si>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</si>
  <si>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</si>
  <si>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</si>
  <si>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</si>
  <si>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</si>
  <si>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</si>
  <si>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</si>
  <si>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</si>
  <si>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</si>
  <si>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</si>
  <si>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</si>
  <si>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</si>
  <si>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</si>
  <si>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</si>
  <si>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</si>
  <si>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</si>
  <si>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</si>
  <si>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</si>
  <si>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</si>
  <si>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</si>
  <si>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</si>
  <si>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</si>
  <si>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</si>
  <si>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</si>
  <si>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</si>
  <si>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</si>
  <si>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</si>
  <si>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</si>
  <si>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</si>
  <si>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</si>
  <si>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</si>
  <si>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</si>
  <si>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</si>
  <si>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</si>
  <si>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</si>
  <si>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</si>
  <si>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</si>
  <si>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</si>
  <si>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</si>
  <si>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</si>
  <si>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</si>
  <si>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</si>
  <si>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</si>
  <si>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</si>
  <si>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</si>
  <si>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</si>
  <si>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</si>
  <si>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</si>
  <si>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</si>
  <si>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</si>
  <si>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</si>
  <si>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</si>
  <si>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</si>
  <si>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</si>
  <si>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</si>
  <si>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</si>
  <si>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</si>
  <si>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</si>
  <si>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</si>
  <si>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</si>
  <si>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</si>
  <si>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</si>
  <si>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</si>
  <si>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</si>
  <si>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</si>
  <si>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</si>
  <si>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</si>
  <si>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</si>
  <si>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</si>
  <si>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</si>
  <si>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</si>
  <si>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</si>
  <si>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</si>
  <si>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</si>
  <si>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</si>
  <si>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</si>
  <si>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</si>
  <si>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</si>
  <si>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</si>
  <si>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</si>
  <si>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</si>
  <si>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</si>
  <si>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</si>
  <si>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</si>
  <si>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</si>
  <si>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</si>
  <si>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</si>
  <si>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</si>
  <si>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</si>
  <si>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</si>
  <si>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</si>
  <si>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</si>
  <si>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</si>
  <si>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</si>
  <si>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</si>
  <si>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</si>
  <si>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</si>
  <si>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</si>
  <si>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</si>
  <si>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</si>
  <si>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</si>
  <si>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</si>
  <si>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</si>
  <si>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</si>
  <si>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</si>
  <si>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</si>
  <si>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</si>
  <si>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</si>
  <si>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</si>
  <si>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</si>
  <si>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</si>
  <si>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</si>
  <si>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</si>
  <si>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</si>
  <si>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</si>
  <si>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</si>
  <si>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</si>
  <si>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</si>
  <si>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</si>
  <si>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</si>
  <si>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</si>
  <si>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</si>
  <si>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</si>
  <si>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</si>
  <si>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</si>
  <si>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</si>
  <si>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</si>
  <si>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</si>
  <si>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</si>
  <si>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</si>
  <si>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</si>
  <si>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</si>
  <si>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</si>
  <si>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</si>
  <si>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</si>
  <si>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</si>
  <si>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</si>
  <si>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</si>
  <si>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</si>
  <si>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</si>
  <si>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</si>
  <si>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</si>
  <si>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</si>
  <si>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</si>
  <si>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</si>
  <si>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</si>
  <si>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</si>
  <si>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</si>
  <si>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</si>
  <si>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</si>
  <si>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</si>
  <si>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</si>
  <si>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</si>
  <si>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</si>
  <si>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</si>
  <si>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</si>
  <si>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</si>
  <si>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</si>
  <si>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</si>
  <si>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</si>
  <si>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</si>
  <si>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</si>
  <si>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</si>
  <si>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</si>
  <si>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</si>
  <si>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</si>
  <si>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</si>
  <si>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</si>
  <si>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</si>
  <si>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</si>
  <si>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</si>
  <si>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</si>
  <si>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</si>
  <si>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</si>
  <si>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</si>
  <si>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</si>
  <si>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</si>
  <si>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</si>
  <si>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</si>
  <si>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</si>
  <si>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</si>
  <si>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</si>
  <si>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</si>
  <si>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</si>
  <si>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</si>
  <si>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</si>
  <si>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</si>
  <si>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</si>
  <si>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</si>
  <si>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</si>
  <si>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</si>
  <si>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</si>
  <si>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</si>
  <si>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</si>
  <si>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</si>
  <si>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</si>
  <si>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</si>
  <si>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</si>
  <si>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</si>
  <si>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</si>
  <si>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</si>
  <si>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</si>
  <si>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</si>
  <si>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</si>
  <si>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</si>
  <si>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</si>
  <si>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</si>
  <si>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</si>
  <si>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</si>
  <si>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</si>
  <si>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</si>
  <si>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</si>
  <si>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</si>
  <si>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</si>
  <si>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</si>
  <si>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</si>
  <si>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</si>
  <si>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</si>
  <si>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</si>
  <si>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</si>
  <si>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</si>
  <si>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</si>
  <si>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</si>
  <si>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</si>
  <si>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</si>
  <si>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</si>
  <si>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</si>
  <si>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</si>
  <si>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</si>
  <si>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</si>
  <si>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</si>
  <si>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</si>
  <si>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</si>
  <si>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</si>
  <si>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</si>
  <si>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</si>
  <si>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</si>
  <si>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</si>
  <si>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</si>
  <si>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</si>
  <si>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</si>
  <si>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</si>
  <si>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</si>
  <si>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</si>
  <si>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</si>
  <si>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</si>
  <si>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</si>
  <si>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</si>
  <si>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</si>
  <si>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</si>
  <si>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</si>
  <si>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</si>
  <si>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</si>
  <si>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</si>
  <si>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</si>
  <si>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</si>
  <si>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</si>
  <si>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</si>
  <si>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</si>
  <si>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</si>
  <si>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</si>
  <si>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</si>
  <si>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</si>
  <si>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</si>
  <si>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</si>
  <si>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</si>
  <si>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</si>
  <si>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</si>
  <si>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</si>
  <si>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</si>
  <si>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</si>
  <si>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</si>
  <si>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</si>
  <si>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</si>
  <si>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</si>
  <si>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</si>
  <si>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</si>
  <si>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</si>
  <si>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</si>
  <si>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</si>
  <si>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</si>
  <si>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</si>
  <si>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</si>
  <si>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</si>
  <si>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</si>
  <si>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</si>
  <si>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</si>
  <si>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</si>
  <si>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</si>
  <si>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</si>
  <si>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</si>
  <si>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</si>
  <si>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</si>
  <si>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</si>
  <si>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</si>
  <si>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</si>
  <si>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</si>
  <si>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</si>
  <si>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</si>
  <si>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</si>
  <si>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</si>
  <si>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</si>
  <si>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</si>
  <si>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</si>
  <si>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</si>
  <si>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</si>
  <si>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</si>
  <si>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</si>
  <si>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</si>
  <si>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</si>
  <si>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</si>
  <si>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</si>
  <si>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</si>
  <si>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</si>
  <si>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</si>
  <si>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</si>
  <si>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</si>
  <si>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</si>
  <si>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</si>
  <si>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</si>
  <si>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</si>
  <si>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</si>
  <si>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</si>
  <si>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</si>
  <si>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</si>
  <si>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</si>
  <si>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</si>
  <si>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</si>
  <si>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</si>
  <si>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</si>
  <si>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</si>
  <si>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</si>
  <si>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</si>
  <si>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</si>
  <si>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</si>
  <si>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</si>
  <si>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</si>
  <si>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</si>
  <si>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</si>
  <si>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</si>
  <si>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</si>
  <si>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</si>
  <si>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</si>
  <si>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</si>
  <si>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</si>
  <si>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</si>
  <si>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</si>
  <si>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</si>
  <si>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</si>
  <si>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</si>
  <si>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</si>
  <si>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</si>
  <si>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</si>
  <si>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</si>
  <si>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</si>
  <si>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</si>
  <si>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</si>
  <si>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</si>
  <si>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</si>
  <si>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</si>
  <si>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</si>
  <si>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</si>
  <si>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</si>
  <si>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</si>
  <si>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</si>
  <si>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</si>
  <si>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</si>
  <si>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</si>
  <si>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</si>
  <si>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</si>
  <si>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</si>
  <si>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</si>
  <si>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</si>
  <si>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</si>
  <si>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</si>
  <si>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</si>
  <si>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</si>
  <si>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</si>
  <si>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</si>
  <si>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</si>
  <si>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</si>
  <si>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</si>
  <si>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</si>
  <si>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</si>
  <si>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</si>
  <si>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</si>
  <si>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</si>
  <si>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</si>
  <si>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</si>
  <si>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</si>
  <si>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</si>
  <si>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</si>
  <si>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</si>
  <si>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</si>
  <si>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</si>
  <si>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</si>
  <si>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</si>
  <si>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</si>
  <si>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</si>
  <si>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</si>
  <si>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</si>
  <si>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</si>
  <si>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</si>
  <si>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</si>
  <si>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</si>
  <si>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</si>
  <si>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</si>
  <si>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</si>
  <si>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</si>
  <si>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</si>
  <si>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</si>
  <si>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</si>
  <si>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</si>
  <si>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</si>
  <si>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</si>
  <si>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</si>
  <si>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</si>
  <si>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</si>
  <si>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</si>
  <si>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</si>
  <si>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</si>
  <si>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</si>
  <si>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</si>
  <si>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</si>
  <si>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</si>
  <si>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</si>
  <si>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</si>
  <si>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</si>
  <si>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</si>
  <si>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</si>
  <si>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</si>
  <si>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</si>
  <si>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</si>
  <si>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</si>
  <si>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</si>
  <si>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</si>
  <si>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</si>
  <si>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</si>
  <si>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</si>
  <si>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</si>
  <si>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</si>
  <si>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</si>
  <si>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</si>
  <si>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</si>
  <si>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</si>
  <si>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</si>
  <si>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</si>
  <si>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</si>
  <si>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</si>
  <si>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</si>
  <si>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</si>
  <si>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</si>
  <si>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</si>
  <si>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</si>
  <si>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</si>
  <si>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</si>
  <si>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</si>
  <si>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</si>
  <si>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</si>
  <si>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</si>
  <si>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</si>
  <si>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</si>
  <si>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</si>
  <si>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</si>
  <si>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</si>
  <si>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</si>
  <si>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</si>
  <si>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</si>
  <si>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</si>
  <si>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</si>
  <si>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</si>
  <si>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</si>
  <si>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</si>
  <si>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</si>
  <si>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</si>
  <si>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</si>
  <si>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</si>
  <si>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</si>
  <si>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</si>
  <si>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</si>
  <si>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</si>
  <si>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</si>
  <si>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</si>
  <si>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</si>
  <si>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</si>
  <si>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</si>
  <si>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</si>
  <si>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</si>
  <si>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</si>
  <si>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</si>
  <si>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</si>
  <si>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</si>
  <si>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</si>
  <si>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</si>
  <si>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</si>
  <si>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</si>
  <si>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</si>
  <si>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</si>
  <si>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</si>
  <si>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</si>
  <si>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</si>
  <si>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</si>
  <si>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</si>
  <si>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</si>
  <si>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</si>
  <si>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</si>
  <si>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</si>
  <si>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</si>
  <si>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</si>
  <si>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</si>
  <si>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</si>
  <si>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</si>
  <si>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</si>
  <si>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</si>
  <si>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</si>
  <si>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</si>
  <si>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</si>
  <si>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</si>
  <si>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</si>
  <si>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</si>
  <si>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</si>
  <si>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</si>
  <si>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</si>
  <si>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</si>
  <si>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</si>
  <si>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</si>
  <si>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</si>
  <si>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</si>
  <si>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</si>
  <si>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</si>
  <si>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</si>
  <si>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</si>
  <si>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</si>
  <si>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</si>
  <si>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</si>
  <si>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</si>
  <si>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</si>
  <si>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</si>
  <si>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</si>
  <si>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</si>
  <si>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</si>
  <si>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</si>
  <si>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</si>
  <si>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</si>
  <si>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</si>
  <si>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</si>
  <si>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</si>
  <si>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</si>
  <si>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</si>
  <si>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</si>
  <si>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</si>
  <si>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</si>
  <si>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</si>
  <si>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</si>
  <si>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</si>
  <si>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</si>
  <si>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</si>
  <si>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</si>
  <si>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</si>
  <si>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</si>
  <si>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</si>
  <si>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</si>
  <si>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</si>
  <si>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</si>
  <si>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</si>
  <si>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</si>
  <si>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</si>
  <si>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</si>
  <si>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</si>
  <si>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</si>
  <si>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</si>
  <si>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</si>
  <si>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</si>
  <si>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</si>
  <si>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</si>
  <si>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</si>
  <si>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</si>
  <si>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</si>
  <si>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</si>
  <si>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</si>
  <si>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</si>
  <si>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</si>
  <si>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</si>
  <si>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</si>
  <si>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</si>
  <si>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</si>
  <si>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</si>
  <si>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</si>
  <si>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</si>
  <si>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</si>
  <si>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</si>
  <si>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</si>
  <si>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</si>
  <si>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</si>
  <si>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</si>
  <si>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</si>
  <si>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</si>
  <si>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</si>
  <si>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</si>
  <si>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</si>
  <si>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</si>
  <si>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</si>
  <si>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</si>
  <si>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</si>
  <si>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</si>
  <si>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</si>
  <si>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</si>
  <si>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</si>
  <si>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</si>
  <si>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</si>
  <si>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</si>
  <si>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</si>
  <si>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</si>
  <si>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</si>
  <si>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</si>
  <si>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</si>
  <si>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</si>
  <si>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</si>
  <si>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</si>
  <si>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</si>
  <si>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</si>
  <si>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</si>
  <si>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</si>
  <si>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</si>
  <si>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</si>
  <si>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</si>
  <si>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</si>
  <si>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</si>
  <si>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</si>
  <si>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</si>
  <si>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</si>
  <si>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</si>
  <si>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</si>
  <si>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</si>
  <si>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</si>
  <si>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</si>
  <si>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</si>
  <si>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</si>
  <si>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</si>
  <si>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</si>
  <si>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</si>
  <si>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</si>
  <si>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</si>
  <si>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</si>
  <si>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</si>
  <si>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</si>
  <si>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</si>
  <si>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</si>
  <si>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</si>
  <si>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</si>
  <si>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</si>
  <si>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</si>
  <si>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</si>
  <si>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</si>
  <si>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</si>
  <si>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</si>
  <si>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</si>
  <si>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</si>
  <si>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</si>
  <si>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</si>
  <si>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</si>
  <si>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</si>
  <si>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</si>
  <si>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</si>
  <si>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</si>
  <si>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</si>
  <si>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</si>
  <si>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</si>
  <si>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</si>
  <si>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</si>
  <si>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</si>
  <si>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</si>
  <si>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</si>
  <si>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</si>
  <si>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</si>
  <si>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</si>
  <si>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</si>
  <si>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</si>
  <si>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</si>
  <si>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</si>
  <si>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</si>
  <si>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</si>
  <si>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</si>
  <si>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</si>
  <si>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</si>
  <si>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</si>
  <si>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</si>
  <si>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</si>
  <si>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</si>
  <si>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</si>
  <si>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</si>
  <si>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</si>
  <si>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</si>
  <si>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</si>
  <si>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</si>
  <si>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</si>
  <si>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</si>
  <si>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</si>
  <si>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</si>
  <si>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</si>
  <si>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</si>
  <si>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</si>
  <si>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</si>
  <si>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</si>
  <si>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</si>
  <si>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</si>
  <si>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</si>
  <si>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</si>
  <si>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</si>
  <si>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</si>
  <si>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</si>
  <si>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</si>
  <si>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</si>
  <si>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</si>
  <si>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</si>
  <si>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</si>
  <si>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</si>
  <si>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</si>
  <si>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</si>
  <si>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</si>
  <si>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</si>
  <si>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</si>
  <si>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</si>
  <si>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</si>
  <si>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</si>
  <si>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</si>
  <si>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</si>
  <si>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</si>
  <si>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</si>
  <si>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</si>
  <si>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</si>
  <si>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</si>
  <si>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</si>
  <si>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</si>
  <si>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</si>
  <si>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</si>
  <si>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</si>
  <si>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</si>
  <si>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</si>
  <si>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</si>
  <si>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</si>
  <si>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</si>
  <si>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</si>
  <si>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</si>
  <si>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</si>
  <si>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</si>
  <si>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</si>
  <si>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</si>
  <si>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</si>
  <si>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</si>
  <si>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</si>
  <si>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</si>
  <si>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</si>
  <si>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</si>
  <si>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</si>
  <si>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</si>
  <si>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</si>
  <si>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</si>
  <si>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</si>
  <si>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</si>
  <si>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</si>
  <si>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</si>
  <si>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</si>
  <si>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</si>
  <si>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</si>
  <si>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</si>
  <si>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</si>
  <si>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</si>
  <si>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</si>
  <si>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</si>
  <si>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</si>
  <si>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</si>
  <si>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</si>
  <si>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</si>
  <si>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</si>
  <si>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</si>
  <si>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</si>
  <si>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</si>
  <si>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</si>
  <si>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</si>
  <si>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</si>
  <si>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</si>
  <si>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</si>
  <si>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</si>
  <si>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</si>
  <si>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</si>
  <si>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</si>
  <si>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</si>
  <si>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</si>
  <si>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</si>
  <si>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</si>
  <si>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</si>
  <si>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</si>
  <si>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</si>
  <si>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</si>
  <si>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</si>
  <si>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</si>
  <si>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</si>
  <si>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</si>
  <si>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</si>
  <si>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</si>
  <si>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</si>
  <si>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</si>
  <si>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</si>
  <si>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</si>
  <si>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</si>
  <si>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</si>
  <si>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</si>
  <si>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</si>
  <si>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</si>
  <si>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</si>
  <si>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</si>
  <si>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</si>
  <si>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</si>
  <si>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</si>
  <si>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</si>
  <si>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предприятие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</si>
</sst>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="85" zoomScaleSheetLayoutView="85" zoomScalePageLayoutView="0" workbookViewId="0" topLeftCell="A1">
      <selection activeCell="B39" sqref="B3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44651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44708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44651</v>
      </c>
    </row>
    <row r="11" spans="1:2" ht="15.75">
      <c r="A11" s="7" t="s">
        <v>950</v>
      </c>
      <c r="B11" s="547">
        <v>44708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-0.001883745963401507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-0.005794701986754967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-0.001421608448415922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0.46153846153846156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4.066225165562914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4.066225165562914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3.3402317880794703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0.018211920529801324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0.3250807319698601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0.24532900081234768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0.00026910656620021526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0.16666666666666666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774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877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4013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4013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4912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4924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-59964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-59964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-59971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3716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888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275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611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47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1208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1208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4924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0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22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-59964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-59964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-59971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-59971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3723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3723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3716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3716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2714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2733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2733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2714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2733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2733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2714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2733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2733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2714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2733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2733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2714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2733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2733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2714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2733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2733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774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154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100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3862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3862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4890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4892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774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154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100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3862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3862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4890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4892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874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275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597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287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1161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1161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874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275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597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287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1161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1161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47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47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47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1">
      <selection activeCell="A103" sqref="A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-59964</v>
      </c>
      <c r="H28" s="565">
        <f>SUM(H29:H31)</f>
        <v>-59252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-59964</v>
      </c>
      <c r="H30" s="187">
        <v>-59252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</v>
      </c>
      <c r="H33" s="187">
        <v>-712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-59971</v>
      </c>
      <c r="H34" s="567">
        <f>H28+H32+H33</f>
        <v>-59964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3716</v>
      </c>
      <c r="H37" s="569">
        <f>H26+H18+H34</f>
        <v>3723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888</v>
      </c>
      <c r="H61" s="565">
        <f>SUM(H62:H68)</f>
        <v>877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275</v>
      </c>
      <c r="H63" s="187">
        <v>251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611</v>
      </c>
      <c r="H64" s="187">
        <v>626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/>
    </row>
    <row r="69" spans="1:8" ht="15.75">
      <c r="A69" s="84" t="s">
        <v>210</v>
      </c>
      <c r="B69" s="86" t="s">
        <v>211</v>
      </c>
      <c r="C69" s="188">
        <v>774</v>
      </c>
      <c r="D69" s="187">
        <v>774</v>
      </c>
      <c r="E69" s="192" t="s">
        <v>79</v>
      </c>
      <c r="F69" s="87" t="s">
        <v>216</v>
      </c>
      <c r="G69" s="188">
        <v>273</v>
      </c>
      <c r="H69" s="187">
        <v>273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47</v>
      </c>
      <c r="H70" s="187">
        <v>47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1208</v>
      </c>
      <c r="H71" s="567">
        <f>H59+H60+H61+H69+H70</f>
        <v>1197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100</v>
      </c>
      <c r="D73" s="187">
        <v>100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877</v>
      </c>
      <c r="D76" s="567">
        <f>SUM(D68:D75)</f>
        <v>878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1208</v>
      </c>
      <c r="H79" s="569">
        <f>H71+H73+H75+H77</f>
        <v>1197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4013</v>
      </c>
      <c r="D84" s="187">
        <v>4006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4013</v>
      </c>
      <c r="D85" s="567">
        <f>D84+D83+D79</f>
        <v>4006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</v>
      </c>
      <c r="D89" s="187">
        <v>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22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4912</v>
      </c>
      <c r="D94" s="571">
        <f>D65+D76+D85+D92+D93</f>
        <v>4908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4924</v>
      </c>
      <c r="D95" s="573">
        <f>D94+D56</f>
        <v>4920</v>
      </c>
      <c r="E95" s="220" t="s">
        <v>916</v>
      </c>
      <c r="F95" s="476" t="s">
        <v>268</v>
      </c>
      <c r="G95" s="572">
        <f>G37+G40+G56+G79</f>
        <v>4924</v>
      </c>
      <c r="H95" s="573">
        <f>H37+H40+H56+H79</f>
        <v>4920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44708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22" sqref="H2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302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</v>
      </c>
      <c r="D13" s="308">
        <v>229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</v>
      </c>
      <c r="D15" s="308">
        <v>196</v>
      </c>
      <c r="E15" s="236" t="s">
        <v>79</v>
      </c>
      <c r="F15" s="231" t="s">
        <v>289</v>
      </c>
      <c r="G15" s="307"/>
      <c r="H15" s="308">
        <v>1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-757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>
        <v>56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</v>
      </c>
      <c r="D22" s="598">
        <f>SUM(D12:D18)+D19</f>
        <v>26</v>
      </c>
      <c r="E22" s="185" t="s">
        <v>309</v>
      </c>
      <c r="F22" s="228" t="s">
        <v>310</v>
      </c>
      <c r="G22" s="307">
        <v>6</v>
      </c>
      <c r="H22" s="308">
        <v>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</v>
      </c>
      <c r="D25" s="308">
        <v>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6</v>
      </c>
      <c r="H27" s="598">
        <f>SUM(H22:H26)</f>
        <v>6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</v>
      </c>
      <c r="D31" s="604">
        <f>D29+D22</f>
        <v>33</v>
      </c>
      <c r="E31" s="242" t="s">
        <v>800</v>
      </c>
      <c r="F31" s="257" t="s">
        <v>331</v>
      </c>
      <c r="G31" s="244">
        <f>G16+G18+G27</f>
        <v>6</v>
      </c>
      <c r="H31" s="245">
        <f>H16+H18+H27</f>
        <v>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7</v>
      </c>
      <c r="H33" s="598">
        <f>IF((D31-H31)&gt;0,D31-H31,0)</f>
        <v>26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</v>
      </c>
      <c r="D36" s="606">
        <f>D31-D34+D35</f>
        <v>33</v>
      </c>
      <c r="E36" s="253" t="s">
        <v>346</v>
      </c>
      <c r="F36" s="247" t="s">
        <v>347</v>
      </c>
      <c r="G36" s="258">
        <f>G35-G34+G31</f>
        <v>6</v>
      </c>
      <c r="H36" s="259">
        <f>H35-H34+H31</f>
        <v>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</v>
      </c>
      <c r="H37" s="245">
        <f>IF((D36-H36)&gt;0,D36-H36,0)</f>
        <v>26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7</v>
      </c>
      <c r="H42" s="235">
        <f>IF(H37&gt;0,IF(D38+H37&lt;0,0,D38+H37),IF(D37-D38&lt;0,D38-D37,0))</f>
        <v>28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</v>
      </c>
      <c r="H44" s="259">
        <f>IF(D42=0,IF(H42-H43&gt;0,H42-H43+D43,0),IF(D42-D43&lt;0,D43-D42+H43,0))</f>
        <v>28</v>
      </c>
    </row>
    <row r="45" spans="1:8" ht="16.5" thickBot="1">
      <c r="A45" s="261" t="s">
        <v>371</v>
      </c>
      <c r="B45" s="262" t="s">
        <v>372</v>
      </c>
      <c r="C45" s="599">
        <f>C36+C38+C42</f>
        <v>13</v>
      </c>
      <c r="D45" s="600">
        <f>D36+D38+D42</f>
        <v>35</v>
      </c>
      <c r="E45" s="261" t="s">
        <v>373</v>
      </c>
      <c r="F45" s="263" t="s">
        <v>374</v>
      </c>
      <c r="G45" s="599">
        <f>G42+G36</f>
        <v>13</v>
      </c>
      <c r="H45" s="600">
        <f>H42+H36</f>
        <v>35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44708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80" zoomScaleSheetLayoutView="80" zoomScalePageLayoutView="0" workbookViewId="0" topLeftCell="A19">
      <selection activeCell="A53" sqref="A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1612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</v>
      </c>
      <c r="D12" s="187">
        <v>-1274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/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</v>
      </c>
      <c r="D20" s="187">
        <v>-279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</v>
      </c>
      <c r="D21" s="628">
        <f>SUM(D11:D20)</f>
        <v>57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</v>
      </c>
      <c r="D44" s="298">
        <f>D43+D33+D21</f>
        <v>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22</v>
      </c>
      <c r="D46" s="302">
        <f>D45+D44</f>
        <v>103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22</v>
      </c>
      <c r="D47" s="289">
        <v>44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44708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-59964</v>
      </c>
      <c r="K13" s="554"/>
      <c r="L13" s="553">
        <f>SUM(C13:K13)</f>
        <v>3723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-59964</v>
      </c>
      <c r="K17" s="622">
        <f t="shared" si="2"/>
        <v>0</v>
      </c>
      <c r="L17" s="553">
        <f t="shared" si="1"/>
        <v>3723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</v>
      </c>
      <c r="K18" s="554"/>
      <c r="L18" s="553">
        <f t="shared" si="1"/>
        <v>-7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-59971</v>
      </c>
      <c r="K31" s="622">
        <f t="shared" si="6"/>
        <v>0</v>
      </c>
      <c r="L31" s="553">
        <f t="shared" si="1"/>
        <v>3716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-59971</v>
      </c>
      <c r="K34" s="556">
        <f t="shared" si="7"/>
        <v>0</v>
      </c>
      <c r="L34" s="620">
        <f t="shared" si="1"/>
        <v>3716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44708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45" sqref="M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2714</v>
      </c>
      <c r="E13" s="319"/>
      <c r="F13" s="319"/>
      <c r="G13" s="320">
        <f t="shared" si="2"/>
        <v>2714</v>
      </c>
      <c r="H13" s="319"/>
      <c r="I13" s="319"/>
      <c r="J13" s="320">
        <f t="shared" si="3"/>
        <v>2714</v>
      </c>
      <c r="K13" s="319">
        <v>2714</v>
      </c>
      <c r="L13" s="319"/>
      <c r="M13" s="319"/>
      <c r="N13" s="320">
        <f t="shared" si="4"/>
        <v>2714</v>
      </c>
      <c r="O13" s="319"/>
      <c r="P13" s="319"/>
      <c r="Q13" s="320">
        <f t="shared" si="0"/>
        <v>2714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2733</v>
      </c>
      <c r="E19" s="321">
        <f>SUM(E11:E18)</f>
        <v>0</v>
      </c>
      <c r="F19" s="321">
        <f>SUM(F11:F18)</f>
        <v>0</v>
      </c>
      <c r="G19" s="320">
        <f t="shared" si="2"/>
        <v>2733</v>
      </c>
      <c r="H19" s="321">
        <f>SUM(H11:H18)</f>
        <v>0</v>
      </c>
      <c r="I19" s="321">
        <f>SUM(I11:I18)</f>
        <v>0</v>
      </c>
      <c r="J19" s="320">
        <f t="shared" si="3"/>
        <v>2733</v>
      </c>
      <c r="K19" s="321">
        <f>SUM(K11:K18)</f>
        <v>2733</v>
      </c>
      <c r="L19" s="321">
        <f>SUM(L11:L18)</f>
        <v>0</v>
      </c>
      <c r="M19" s="321">
        <f>SUM(M11:M18)</f>
        <v>0</v>
      </c>
      <c r="N19" s="320">
        <f t="shared" si="4"/>
        <v>2733</v>
      </c>
      <c r="O19" s="321">
        <f>SUM(O11:O18)</f>
        <v>0</v>
      </c>
      <c r="P19" s="321">
        <f>SUM(P11:P18)</f>
        <v>0</v>
      </c>
      <c r="Q19" s="320">
        <f t="shared" si="0"/>
        <v>2733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2733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2733</v>
      </c>
      <c r="H42" s="340">
        <f t="shared" si="11"/>
        <v>0</v>
      </c>
      <c r="I42" s="340">
        <f t="shared" si="11"/>
        <v>0</v>
      </c>
      <c r="J42" s="340">
        <f t="shared" si="11"/>
        <v>2733</v>
      </c>
      <c r="K42" s="340">
        <f t="shared" si="11"/>
        <v>2733</v>
      </c>
      <c r="L42" s="340">
        <f t="shared" si="11"/>
        <v>0</v>
      </c>
      <c r="M42" s="340">
        <f t="shared" si="11"/>
        <v>0</v>
      </c>
      <c r="N42" s="340">
        <f t="shared" si="11"/>
        <v>2733</v>
      </c>
      <c r="O42" s="340">
        <f t="shared" si="11"/>
        <v>0</v>
      </c>
      <c r="P42" s="340">
        <f t="shared" si="11"/>
        <v>0</v>
      </c>
      <c r="Q42" s="340">
        <f t="shared" si="11"/>
        <v>2733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44708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SheetLayoutView="70" zoomScalePageLayoutView="0" workbookViewId="0" topLeftCell="A70">
      <selection activeCell="J98" sqref="J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774</v>
      </c>
      <c r="D30" s="359">
        <v>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154</v>
      </c>
      <c r="D32" s="359">
        <v>154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100</v>
      </c>
      <c r="D35" s="353">
        <f>SUM(D36:D39)</f>
        <v>100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100</v>
      </c>
      <c r="D39" s="359">
        <v>100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3862</v>
      </c>
      <c r="D40" s="353">
        <f>SUM(D41:D44)</f>
        <v>3862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3859+3</f>
        <v>3862</v>
      </c>
      <c r="D44" s="359">
        <v>3862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4890</v>
      </c>
      <c r="D45" s="429">
        <f>D26+D30+D31+D33+D32+D34+D35+D40</f>
        <v>4890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4892</v>
      </c>
      <c r="D46" s="435">
        <f>D45+D23+D21+D11</f>
        <v>4892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874</v>
      </c>
      <c r="D87" s="125">
        <f>SUM(D88:D92)+D96</f>
        <v>874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275</v>
      </c>
      <c r="D88" s="188">
        <v>275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597</v>
      </c>
      <c r="D89" s="188">
        <v>597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273+11+3</f>
        <v>287</v>
      </c>
      <c r="D97" s="188">
        <v>287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1161</v>
      </c>
      <c r="D98" s="424">
        <f>D87+D82+D77+D73+D97</f>
        <v>1161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1161</v>
      </c>
      <c r="D99" s="418">
        <f>D98+D70+D68</f>
        <v>1161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47</v>
      </c>
      <c r="D106" s="271">
        <v>0</v>
      </c>
      <c r="E106" s="271">
        <v>0</v>
      </c>
      <c r="F106" s="414">
        <f>C106+D106-E106</f>
        <v>47</v>
      </c>
    </row>
    <row r="107" spans="1:6" ht="16.5" thickBot="1">
      <c r="A107" s="409" t="s">
        <v>752</v>
      </c>
      <c r="B107" s="415" t="s">
        <v>753</v>
      </c>
      <c r="C107" s="416">
        <f>SUM(C104:C106)</f>
        <v>47</v>
      </c>
      <c r="D107" s="416">
        <f>SUM(D104:D106)</f>
        <v>0</v>
      </c>
      <c r="E107" s="416">
        <f>SUM(E104:E106)</f>
        <v>0</v>
      </c>
      <c r="F107" s="417">
        <f>SUM(F104:F106)</f>
        <v>47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44708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44708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/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964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4924</v>
      </c>
      <c r="D6" s="644">
        <f aca="true" t="shared" si="0" ref="D6:D15">C6-E6</f>
        <v>0</v>
      </c>
      <c r="E6" s="643">
        <f>'1-Баланс'!G95</f>
        <v>4924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3716</v>
      </c>
      <c r="D7" s="644">
        <f t="shared" si="0"/>
        <v>-48736</v>
      </c>
      <c r="E7" s="643">
        <f>'1-Баланс'!G18</f>
        <v>52452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-7</v>
      </c>
      <c r="D8" s="644">
        <f t="shared" si="0"/>
        <v>0</v>
      </c>
      <c r="E8" s="643">
        <f>ABS('2-Отчет за доходите'!C44)-ABS('2-Отчет за доходите'!G44)</f>
        <v>-7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22</v>
      </c>
      <c r="D10" s="644">
        <f t="shared" si="0"/>
        <v>0</v>
      </c>
      <c r="E10" s="643">
        <f>'3-Отчет за паричния поток'!C46</f>
        <v>22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3716</v>
      </c>
      <c r="D11" s="644">
        <f t="shared" si="0"/>
        <v>0</v>
      </c>
      <c r="E11" s="643">
        <f>'4-Отчет за собствения капитал'!L34</f>
        <v>3716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2022-05-23T10:26:07Z</cp:lastPrinted>
  <dcterms:created xsi:type="dcterms:W3CDTF">2006-09-16T00:00:00Z</dcterms:created>
  <dcterms:modified xsi:type="dcterms:W3CDTF">2022-05-23T10:26:18Z</dcterms:modified>
  <cp:category/>
  <cp:version/>
  <cp:contentType/>
  <cp:contentStatus/>
</cp:coreProperties>
</file>