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<sst xmlns="http://schemas.openxmlformats.org/spreadsheetml/2006/main" count="4309" uniqueCount="1008">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</sst>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4" sqref="B3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53240</v>
      </c>
      <c r="D6" s="675">
        <f aca="true" t="shared" si="0" ref="D6:D15">C6-E6</f>
        <v>0</v>
      </c>
      <c r="E6" s="674">
        <f>'1-Баланс'!G95</f>
        <v>53240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24457</v>
      </c>
      <c r="D7" s="675">
        <f t="shared" si="0"/>
        <v>16819</v>
      </c>
      <c r="E7" s="674">
        <f>'1-Баланс'!G18</f>
        <v>7638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229</v>
      </c>
      <c r="D8" s="675">
        <f t="shared" si="0"/>
        <v>0</v>
      </c>
      <c r="E8" s="674">
        <f>ABS('2-Отчет за доходите'!C44)-ABS('2-Отчет за доходите'!G44)</f>
        <v>229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121</v>
      </c>
      <c r="D9" s="675">
        <f t="shared" si="0"/>
        <v>0</v>
      </c>
      <c r="E9" s="674">
        <f>'3-Отчет за паричния поток'!C45</f>
        <v>121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67</v>
      </c>
      <c r="D10" s="675">
        <f t="shared" si="0"/>
        <v>0</v>
      </c>
      <c r="E10" s="674">
        <f>'3-Отчет за паричния поток'!C46</f>
        <v>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24457</v>
      </c>
      <c r="D11" s="675">
        <f t="shared" si="0"/>
        <v>0</v>
      </c>
      <c r="E11" s="674">
        <f>'4-Отчет за собствения капитал'!L34</f>
        <v>24457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65</v>
      </c>
      <c r="D12" s="675">
        <f t="shared" si="0"/>
        <v>0</v>
      </c>
      <c r="E12" s="674">
        <f>'Справка 5'!C27+'Справка 5'!C97</f>
        <v>65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3980</v>
      </c>
      <c r="D15" s="675">
        <f t="shared" si="0"/>
        <v>3926</v>
      </c>
      <c r="E15" s="674">
        <f>'Справка 5'!C148+'Справка 5'!C78</f>
        <v>54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0.009023563716604933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0.00936337244960543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0.007956085189174166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0.004301277235161533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1.0088222830065108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1.901013024602026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1.5337192474674386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0.005137481910274964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0.0048480463096960925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0.9137651676088288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0.476671675432006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0.3795788939624556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1.1768818743100133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0.5406273478587528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0.04559021956903954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0.08076834949973268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13.608983451536643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5472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15438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223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113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56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280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295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22839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12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4045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65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3980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54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4099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26968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2992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1259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22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649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4922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7569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147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13029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166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21125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4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33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67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154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26272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53240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4545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11647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10883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35682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-19092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1944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-21036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229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-18863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24457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2305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218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9388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11918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951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2094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14963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70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13662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1695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7057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3749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85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552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305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219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13750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70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13820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53240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18321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495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1000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4195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805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177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-360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387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25020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886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50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937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25957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229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25957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229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229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229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26186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25055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25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113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185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25378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208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600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600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26186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26186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26186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24854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-18657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-5025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-243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928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-120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3989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236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4117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-3647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-141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-1156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-5099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-54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121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67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4545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4545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4545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4545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730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730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34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34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10883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10883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10883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10883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1978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1978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229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-34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-34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2173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2173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-21036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-21036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24228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24228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229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24457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24457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7937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39683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541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512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76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96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144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49951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1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62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4045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65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3980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54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4099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54112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9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114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12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358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171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664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664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12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174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20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206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206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7946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39785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541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512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88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280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295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50409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61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1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62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4045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65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3980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54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4099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54570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7946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39785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541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512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88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280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295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50409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61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1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62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4045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65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3980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54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4099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54570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2365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23497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309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379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29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26579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48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48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26627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109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857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9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20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998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1000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7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7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2474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24347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318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399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32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27570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50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50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27620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2474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24347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318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399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32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27570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50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50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27620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5472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15438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223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113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56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280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295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22839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4045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65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3980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54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4099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26950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64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146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7569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147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13029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166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21125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21143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18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64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146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7569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147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13029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166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21125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21143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2305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2280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25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218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218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9388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7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11918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1695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210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1485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70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70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11967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7057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3749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85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552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219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47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172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305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13750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25668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1695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210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1485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70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70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11967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7057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3749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85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552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219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47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172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305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13750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13750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2305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2280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25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218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218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9388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11918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11918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28659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28659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4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54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54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4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65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54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119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65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54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119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1">
      <selection activeCell="G108" sqref="G10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5472</v>
      </c>
      <c r="D13" s="196">
        <v>5571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15438</v>
      </c>
      <c r="D14" s="196">
        <v>16184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223</v>
      </c>
      <c r="D15" s="196">
        <v>233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113</v>
      </c>
      <c r="D16" s="196">
        <v>133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56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280</v>
      </c>
      <c r="D18" s="196">
        <v>240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>
        <v>295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22839</v>
      </c>
      <c r="D20" s="598">
        <f>SUM(D12:D19)</f>
        <v>23370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4545</v>
      </c>
      <c r="H21" s="196">
        <v>4545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11647</v>
      </c>
      <c r="H22" s="614">
        <f>SUM(H23:H25)</f>
        <v>11613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730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12</v>
      </c>
      <c r="D25" s="196">
        <v>14</v>
      </c>
      <c r="E25" s="89" t="s">
        <v>73</v>
      </c>
      <c r="F25" s="93" t="s">
        <v>74</v>
      </c>
      <c r="G25" s="197">
        <v>10883</v>
      </c>
      <c r="H25" s="196">
        <v>10883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35682</v>
      </c>
      <c r="H26" s="598">
        <f>H20+H21+H22</f>
        <v>35648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</v>
      </c>
      <c r="D28" s="598">
        <f>SUM(D24:D27)</f>
        <v>14</v>
      </c>
      <c r="E28" s="202" t="s">
        <v>84</v>
      </c>
      <c r="F28" s="93" t="s">
        <v>85</v>
      </c>
      <c r="G28" s="595">
        <f>SUM(G29:G31)</f>
        <v>-19092</v>
      </c>
      <c r="H28" s="596">
        <f>SUM(H29:H31)</f>
        <v>-19219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1944</v>
      </c>
      <c r="H29" s="196">
        <v>1817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-21036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229</v>
      </c>
      <c r="H32" s="196">
        <v>161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-18863</v>
      </c>
      <c r="H34" s="598">
        <f>H28+H32+H33</f>
        <v>-19058</v>
      </c>
    </row>
    <row r="35" spans="1:8" ht="15.75">
      <c r="A35" s="89" t="s">
        <v>106</v>
      </c>
      <c r="B35" s="94" t="s">
        <v>107</v>
      </c>
      <c r="C35" s="595">
        <f>SUM(C36:C39)</f>
        <v>4045</v>
      </c>
      <c r="D35" s="596">
        <f>SUM(D36:D39)</f>
        <v>4045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65</v>
      </c>
      <c r="D36" s="196">
        <v>65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24457</v>
      </c>
      <c r="H37" s="600">
        <f>H26+H18+H34</f>
        <v>24228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3980</v>
      </c>
      <c r="D39" s="196">
        <v>3980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2305</v>
      </c>
      <c r="H44" s="196">
        <v>2305</v>
      </c>
      <c r="M44" s="98"/>
    </row>
    <row r="45" spans="1:8" ht="15.75">
      <c r="A45" s="89" t="s">
        <v>133</v>
      </c>
      <c r="B45" s="91" t="s">
        <v>134</v>
      </c>
      <c r="C45" s="197">
        <v>54</v>
      </c>
      <c r="D45" s="196">
        <v>54</v>
      </c>
      <c r="E45" s="206" t="s">
        <v>135</v>
      </c>
      <c r="F45" s="93" t="s">
        <v>136</v>
      </c>
      <c r="G45" s="197">
        <v>218</v>
      </c>
      <c r="H45" s="196">
        <v>47</v>
      </c>
    </row>
    <row r="46" spans="1:13" ht="15.75">
      <c r="A46" s="473" t="s">
        <v>137</v>
      </c>
      <c r="B46" s="96" t="s">
        <v>138</v>
      </c>
      <c r="C46" s="597">
        <f>C35+C40+C45</f>
        <v>4099</v>
      </c>
      <c r="D46" s="598">
        <f>D35+D40+D45</f>
        <v>4099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9388</v>
      </c>
      <c r="H48" s="196">
        <v>9388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</v>
      </c>
      <c r="H49" s="196">
        <v>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11918</v>
      </c>
      <c r="H50" s="596">
        <f>SUM(H44:H49)</f>
        <v>11747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951</v>
      </c>
      <c r="H52" s="196">
        <v>951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18</v>
      </c>
      <c r="D55" s="479">
        <v>18</v>
      </c>
      <c r="E55" s="89" t="s">
        <v>168</v>
      </c>
      <c r="F55" s="95" t="s">
        <v>169</v>
      </c>
      <c r="G55" s="197">
        <v>2094</v>
      </c>
      <c r="H55" s="196">
        <v>2094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26968</v>
      </c>
      <c r="D56" s="602">
        <f>D20+D21+D22+D28+D33+D46+D52+D54+D55</f>
        <v>27501</v>
      </c>
      <c r="E56" s="100" t="s">
        <v>850</v>
      </c>
      <c r="F56" s="99" t="s">
        <v>172</v>
      </c>
      <c r="G56" s="599">
        <f>G50+G52+G53+G54+G55</f>
        <v>14963</v>
      </c>
      <c r="H56" s="600">
        <f>H50+H52+H53+H54+H55</f>
        <v>14792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2992</v>
      </c>
      <c r="D59" s="196">
        <v>2732</v>
      </c>
      <c r="E59" s="201" t="s">
        <v>180</v>
      </c>
      <c r="F59" s="486" t="s">
        <v>181</v>
      </c>
      <c r="G59" s="197">
        <v>70</v>
      </c>
      <c r="H59" s="196">
        <v>2662</v>
      </c>
    </row>
    <row r="60" spans="1:13" ht="15.75">
      <c r="A60" s="89" t="s">
        <v>178</v>
      </c>
      <c r="B60" s="91" t="s">
        <v>179</v>
      </c>
      <c r="C60" s="197">
        <v>1259</v>
      </c>
      <c r="D60" s="196">
        <v>1099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22</v>
      </c>
      <c r="D61" s="196"/>
      <c r="E61" s="200" t="s">
        <v>188</v>
      </c>
      <c r="F61" s="93" t="s">
        <v>189</v>
      </c>
      <c r="G61" s="595">
        <f>SUM(G62:G68)</f>
        <v>13662</v>
      </c>
      <c r="H61" s="596">
        <f>SUM(H62:H68)</f>
        <v>14419</v>
      </c>
    </row>
    <row r="62" spans="1:13" ht="15.75">
      <c r="A62" s="89" t="s">
        <v>186</v>
      </c>
      <c r="B62" s="94" t="s">
        <v>187</v>
      </c>
      <c r="C62" s="197">
        <v>649</v>
      </c>
      <c r="D62" s="196">
        <v>598</v>
      </c>
      <c r="E62" s="200" t="s">
        <v>192</v>
      </c>
      <c r="F62" s="93" t="s">
        <v>193</v>
      </c>
      <c r="G62" s="197">
        <v>1695</v>
      </c>
      <c r="H62" s="196">
        <v>2286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7057</v>
      </c>
      <c r="H63" s="196">
        <v>7893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3749</v>
      </c>
      <c r="H64" s="196">
        <v>3052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4922</v>
      </c>
      <c r="D65" s="598">
        <f>SUM(D59:D64)</f>
        <v>4429</v>
      </c>
      <c r="E65" s="89" t="s">
        <v>201</v>
      </c>
      <c r="F65" s="93" t="s">
        <v>202</v>
      </c>
      <c r="G65" s="197">
        <v>85</v>
      </c>
      <c r="H65" s="196">
        <v>72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552</v>
      </c>
      <c r="H66" s="196">
        <v>682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305</v>
      </c>
      <c r="H67" s="196">
        <v>192</v>
      </c>
    </row>
    <row r="68" spans="1:8" ht="15.75">
      <c r="A68" s="89" t="s">
        <v>206</v>
      </c>
      <c r="B68" s="91" t="s">
        <v>207</v>
      </c>
      <c r="C68" s="197">
        <v>210</v>
      </c>
      <c r="D68" s="196">
        <v>108</v>
      </c>
      <c r="E68" s="89" t="s">
        <v>212</v>
      </c>
      <c r="F68" s="93" t="s">
        <v>213</v>
      </c>
      <c r="G68" s="197">
        <v>219</v>
      </c>
      <c r="H68" s="196">
        <v>242</v>
      </c>
    </row>
    <row r="69" spans="1:8" ht="15.75">
      <c r="A69" s="89" t="s">
        <v>210</v>
      </c>
      <c r="B69" s="91" t="s">
        <v>211</v>
      </c>
      <c r="C69" s="197">
        <v>7569</v>
      </c>
      <c r="D69" s="196">
        <v>7128</v>
      </c>
      <c r="E69" s="201" t="s">
        <v>79</v>
      </c>
      <c r="F69" s="93" t="s">
        <v>216</v>
      </c>
      <c r="G69" s="197">
        <v>18</v>
      </c>
      <c r="H69" s="196">
        <v>61</v>
      </c>
    </row>
    <row r="70" spans="1:8" ht="15.75">
      <c r="A70" s="89" t="s">
        <v>214</v>
      </c>
      <c r="B70" s="91" t="s">
        <v>215</v>
      </c>
      <c r="C70" s="197">
        <v>147</v>
      </c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13029</v>
      </c>
      <c r="D71" s="196">
        <v>16542</v>
      </c>
      <c r="E71" s="474" t="s">
        <v>47</v>
      </c>
      <c r="F71" s="95" t="s">
        <v>223</v>
      </c>
      <c r="G71" s="597">
        <f>G59+G60+G61+G69+G70</f>
        <v>13750</v>
      </c>
      <c r="H71" s="598">
        <f>H59+H60+H61+H69+H70</f>
        <v>17142</v>
      </c>
    </row>
    <row r="72" spans="1:8" ht="15.75">
      <c r="A72" s="89" t="s">
        <v>221</v>
      </c>
      <c r="B72" s="91" t="s">
        <v>222</v>
      </c>
      <c r="C72" s="197">
        <v>166</v>
      </c>
      <c r="D72" s="196">
        <v>464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21125</v>
      </c>
      <c r="D76" s="598">
        <f>SUM(D68:D75)</f>
        <v>24250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70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13820</v>
      </c>
      <c r="H79" s="600">
        <f>H71+H73+H75+H77</f>
        <v>17419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4</v>
      </c>
      <c r="D84" s="196">
        <v>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</v>
      </c>
      <c r="D85" s="598">
        <f>D84+D83+D79</f>
        <v>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33</v>
      </c>
      <c r="D88" s="196">
        <v>74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</v>
      </c>
      <c r="D89" s="196">
        <v>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67</v>
      </c>
      <c r="D92" s="598">
        <f>SUM(D88:D91)</f>
        <v>121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154</v>
      </c>
      <c r="D93" s="479">
        <v>134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26272</v>
      </c>
      <c r="D94" s="602">
        <f>D65+D76+D85+D92+D93</f>
        <v>28938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53240</v>
      </c>
      <c r="D95" s="604">
        <f>D94+D56</f>
        <v>56439</v>
      </c>
      <c r="E95" s="229" t="s">
        <v>942</v>
      </c>
      <c r="F95" s="489" t="s">
        <v>268</v>
      </c>
      <c r="G95" s="603">
        <f>G37+G40+G56+G79</f>
        <v>53240</v>
      </c>
      <c r="H95" s="604">
        <f>H37+H40+H56+H79</f>
        <v>56439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1002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18321</v>
      </c>
      <c r="D12" s="317">
        <v>20368</v>
      </c>
      <c r="E12" s="194" t="s">
        <v>277</v>
      </c>
      <c r="F12" s="240" t="s">
        <v>278</v>
      </c>
      <c r="G12" s="316">
        <v>25055</v>
      </c>
      <c r="H12" s="317">
        <v>27248</v>
      </c>
    </row>
    <row r="13" spans="1:8" ht="15.75">
      <c r="A13" s="194" t="s">
        <v>279</v>
      </c>
      <c r="B13" s="190" t="s">
        <v>280</v>
      </c>
      <c r="C13" s="316">
        <v>495</v>
      </c>
      <c r="D13" s="317">
        <v>556</v>
      </c>
      <c r="E13" s="194" t="s">
        <v>281</v>
      </c>
      <c r="F13" s="240" t="s">
        <v>282</v>
      </c>
      <c r="G13" s="316">
        <v>25</v>
      </c>
      <c r="H13" s="317"/>
    </row>
    <row r="14" spans="1:8" ht="15.75">
      <c r="A14" s="194" t="s">
        <v>283</v>
      </c>
      <c r="B14" s="190" t="s">
        <v>284</v>
      </c>
      <c r="C14" s="316">
        <v>1000</v>
      </c>
      <c r="D14" s="317">
        <v>987</v>
      </c>
      <c r="E14" s="245" t="s">
        <v>285</v>
      </c>
      <c r="F14" s="240" t="s">
        <v>286</v>
      </c>
      <c r="G14" s="316">
        <v>113</v>
      </c>
      <c r="H14" s="317">
        <v>154</v>
      </c>
    </row>
    <row r="15" spans="1:8" ht="15.75">
      <c r="A15" s="194" t="s">
        <v>287</v>
      </c>
      <c r="B15" s="190" t="s">
        <v>288</v>
      </c>
      <c r="C15" s="316">
        <v>4195</v>
      </c>
      <c r="D15" s="317">
        <v>4185</v>
      </c>
      <c r="E15" s="245" t="s">
        <v>79</v>
      </c>
      <c r="F15" s="240" t="s">
        <v>289</v>
      </c>
      <c r="G15" s="316">
        <v>185</v>
      </c>
      <c r="H15" s="317">
        <v>277</v>
      </c>
    </row>
    <row r="16" spans="1:8" ht="15.75">
      <c r="A16" s="194" t="s">
        <v>290</v>
      </c>
      <c r="B16" s="190" t="s">
        <v>291</v>
      </c>
      <c r="C16" s="316">
        <v>805</v>
      </c>
      <c r="D16" s="317">
        <v>934</v>
      </c>
      <c r="E16" s="236" t="s">
        <v>52</v>
      </c>
      <c r="F16" s="264" t="s">
        <v>292</v>
      </c>
      <c r="G16" s="628">
        <f>SUM(G12:G15)</f>
        <v>25378</v>
      </c>
      <c r="H16" s="629">
        <f>SUM(H12:H15)</f>
        <v>27679</v>
      </c>
    </row>
    <row r="17" spans="1:8" ht="31.5">
      <c r="A17" s="194" t="s">
        <v>293</v>
      </c>
      <c r="B17" s="190" t="s">
        <v>294</v>
      </c>
      <c r="C17" s="316">
        <v>177</v>
      </c>
      <c r="D17" s="317">
        <v>102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-360</v>
      </c>
      <c r="D18" s="317">
        <v>-670</v>
      </c>
      <c r="E18" s="234" t="s">
        <v>297</v>
      </c>
      <c r="F18" s="238" t="s">
        <v>298</v>
      </c>
      <c r="G18" s="639">
        <v>208</v>
      </c>
      <c r="H18" s="640">
        <v>208</v>
      </c>
    </row>
    <row r="19" spans="1:8" ht="15.75">
      <c r="A19" s="194" t="s">
        <v>299</v>
      </c>
      <c r="B19" s="190" t="s">
        <v>300</v>
      </c>
      <c r="C19" s="316">
        <v>387</v>
      </c>
      <c r="D19" s="317">
        <v>236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25020</v>
      </c>
      <c r="D22" s="629">
        <f>SUM(D12:D18)+D19</f>
        <v>26698</v>
      </c>
      <c r="E22" s="194" t="s">
        <v>309</v>
      </c>
      <c r="F22" s="237" t="s">
        <v>310</v>
      </c>
      <c r="G22" s="316">
        <v>600</v>
      </c>
      <c r="H22" s="317">
        <v>764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v>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886</v>
      </c>
      <c r="D25" s="317">
        <v>947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>
        <v>92</v>
      </c>
      <c r="E27" s="236" t="s">
        <v>104</v>
      </c>
      <c r="F27" s="238" t="s">
        <v>326</v>
      </c>
      <c r="G27" s="628">
        <f>SUM(G22:G26)</f>
        <v>600</v>
      </c>
      <c r="H27" s="629">
        <f>SUM(H22:H26)</f>
        <v>765</v>
      </c>
    </row>
    <row r="28" spans="1:8" ht="15.75">
      <c r="A28" s="194" t="s">
        <v>79</v>
      </c>
      <c r="B28" s="237" t="s">
        <v>327</v>
      </c>
      <c r="C28" s="316">
        <v>50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937</v>
      </c>
      <c r="D29" s="629">
        <f>SUM(D25:D28)</f>
        <v>1042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25957</v>
      </c>
      <c r="D31" s="635">
        <f>D29+D22</f>
        <v>27740</v>
      </c>
      <c r="E31" s="251" t="s">
        <v>824</v>
      </c>
      <c r="F31" s="266" t="s">
        <v>331</v>
      </c>
      <c r="G31" s="253">
        <f>G16+G18+G27</f>
        <v>26186</v>
      </c>
      <c r="H31" s="254">
        <f>H16+H18+H27</f>
        <v>28652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229</v>
      </c>
      <c r="D33" s="244">
        <f>IF((H31-D31)&gt;0,H31-D31,0)</f>
        <v>912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25957</v>
      </c>
      <c r="D36" s="637">
        <f>D31-D34+D35</f>
        <v>27740</v>
      </c>
      <c r="E36" s="262" t="s">
        <v>346</v>
      </c>
      <c r="F36" s="256" t="s">
        <v>347</v>
      </c>
      <c r="G36" s="267">
        <f>G35-G34+G31</f>
        <v>26186</v>
      </c>
      <c r="H36" s="268">
        <f>H35-H34+H31</f>
        <v>28652</v>
      </c>
    </row>
    <row r="37" spans="1:8" ht="15.75">
      <c r="A37" s="261" t="s">
        <v>348</v>
      </c>
      <c r="B37" s="231" t="s">
        <v>349</v>
      </c>
      <c r="C37" s="634">
        <f>IF((G36-C36)&gt;0,G36-C36,0)</f>
        <v>229</v>
      </c>
      <c r="D37" s="635">
        <f>IF((H36-D36)&gt;0,H36-D36,0)</f>
        <v>912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229</v>
      </c>
      <c r="D42" s="244">
        <f>+IF((H36-D36-D38)&gt;0,H36-D36-D38,0)</f>
        <v>912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229</v>
      </c>
      <c r="D44" s="268">
        <f>IF(H42=0,IF(D42-D43&gt;0,D42-D43+H43,0),IF(H42-H43&lt;0,H43-H42+D42,0))</f>
        <v>912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26186</v>
      </c>
      <c r="D45" s="631">
        <f>D36+D38+D42</f>
        <v>28652</v>
      </c>
      <c r="E45" s="270" t="s">
        <v>373</v>
      </c>
      <c r="F45" s="272" t="s">
        <v>374</v>
      </c>
      <c r="G45" s="630">
        <f>G42+G36</f>
        <v>26186</v>
      </c>
      <c r="H45" s="631">
        <f>H42+H36</f>
        <v>28652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1002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24854</v>
      </c>
      <c r="D11" s="196">
        <v>30673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-18657</v>
      </c>
      <c r="D12" s="196">
        <v>-24125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-5025</v>
      </c>
      <c r="D14" s="196">
        <v>-4896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-243</v>
      </c>
      <c r="D15" s="196">
        <v>-132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928</v>
      </c>
      <c r="D21" s="659">
        <f>SUM(D11:D20)</f>
        <v>1520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-120</v>
      </c>
      <c r="D23" s="196">
        <v>-207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</v>
      </c>
      <c r="D24" s="196">
        <v>14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>
        <v>-3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3989</v>
      </c>
      <c r="D26" s="196">
        <v>4034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236</v>
      </c>
      <c r="D27" s="196">
        <v>78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-3980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4117</v>
      </c>
      <c r="D33" s="659">
        <f>SUM(D23:D32)</f>
        <v>-64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-3647</v>
      </c>
      <c r="D38" s="196">
        <v>-420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-141</v>
      </c>
      <c r="D39" s="196">
        <v>-113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-155</v>
      </c>
      <c r="D40" s="196">
        <v>-125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-1156</v>
      </c>
      <c r="D42" s="196">
        <v>-1231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-5099</v>
      </c>
      <c r="D43" s="661">
        <f>SUM(D35:D42)</f>
        <v>-1889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-54</v>
      </c>
      <c r="D44" s="307">
        <f>D43+D33+D21</f>
        <v>-433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121</v>
      </c>
      <c r="D45" s="309">
        <v>620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67</v>
      </c>
      <c r="D46" s="311">
        <f>D45+D44</f>
        <v>187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 customHeight="1">
      <c r="A59" s="696"/>
      <c r="B59" s="701" t="s">
        <v>1001</v>
      </c>
      <c r="C59" s="701"/>
      <c r="D59" s="701"/>
      <c r="E59" s="701"/>
      <c r="F59" s="574"/>
      <c r="G59" s="45"/>
      <c r="H59" s="42"/>
    </row>
    <row r="60" spans="1:8" ht="15" customHeight="1">
      <c r="A60" s="696"/>
      <c r="B60" s="701"/>
      <c r="C60" s="701"/>
      <c r="D60" s="701"/>
      <c r="E60" s="701"/>
      <c r="F60" s="574"/>
      <c r="G60" s="45"/>
      <c r="H60" s="42"/>
    </row>
    <row r="61" spans="1:8" ht="15" customHeight="1">
      <c r="A61" s="696"/>
      <c r="B61" s="701" t="s">
        <v>1002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4545</v>
      </c>
      <c r="F13" s="584">
        <f>'1-Баланс'!H23</f>
        <v>730</v>
      </c>
      <c r="G13" s="584">
        <f>'1-Баланс'!H24</f>
        <v>0</v>
      </c>
      <c r="H13" s="585">
        <v>10883</v>
      </c>
      <c r="I13" s="584">
        <f>'1-Баланс'!H29+'1-Баланс'!H32</f>
        <v>1978</v>
      </c>
      <c r="J13" s="584">
        <f>'1-Баланс'!H30+'1-Баланс'!H33</f>
        <v>-21036</v>
      </c>
      <c r="K13" s="585"/>
      <c r="L13" s="584">
        <f>SUM(C13:K13)</f>
        <v>24228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7638</v>
      </c>
      <c r="D17" s="653">
        <f aca="true" t="shared" si="2" ref="D17:M17">D13+D14</f>
        <v>19490</v>
      </c>
      <c r="E17" s="653">
        <f t="shared" si="2"/>
        <v>4545</v>
      </c>
      <c r="F17" s="653">
        <f t="shared" si="2"/>
        <v>730</v>
      </c>
      <c r="G17" s="653">
        <f t="shared" si="2"/>
        <v>0</v>
      </c>
      <c r="H17" s="653">
        <f t="shared" si="2"/>
        <v>10883</v>
      </c>
      <c r="I17" s="653">
        <f t="shared" si="2"/>
        <v>1978</v>
      </c>
      <c r="J17" s="653">
        <f t="shared" si="2"/>
        <v>-21036</v>
      </c>
      <c r="K17" s="653">
        <f t="shared" si="2"/>
        <v>0</v>
      </c>
      <c r="L17" s="584">
        <f t="shared" si="1"/>
        <v>24228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229</v>
      </c>
      <c r="J18" s="584">
        <f>+'1-Баланс'!G33</f>
        <v>0</v>
      </c>
      <c r="K18" s="585"/>
      <c r="L18" s="584">
        <f t="shared" si="1"/>
        <v>229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34</v>
      </c>
      <c r="G19" s="168">
        <f t="shared" si="3"/>
        <v>0</v>
      </c>
      <c r="H19" s="168">
        <f t="shared" si="3"/>
        <v>0</v>
      </c>
      <c r="I19" s="168">
        <f t="shared" si="3"/>
        <v>-34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34</v>
      </c>
      <c r="G21" s="316"/>
      <c r="H21" s="316"/>
      <c r="I21" s="316">
        <v>-34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7638</v>
      </c>
      <c r="D31" s="653">
        <f aca="true" t="shared" si="6" ref="D31:M31">D19+D22+D23+D26+D30+D29+D17+D18</f>
        <v>19490</v>
      </c>
      <c r="E31" s="653">
        <f t="shared" si="6"/>
        <v>4545</v>
      </c>
      <c r="F31" s="653">
        <f t="shared" si="6"/>
        <v>764</v>
      </c>
      <c r="G31" s="653">
        <f t="shared" si="6"/>
        <v>0</v>
      </c>
      <c r="H31" s="653">
        <f t="shared" si="6"/>
        <v>10883</v>
      </c>
      <c r="I31" s="653">
        <f t="shared" si="6"/>
        <v>2173</v>
      </c>
      <c r="J31" s="653">
        <f t="shared" si="6"/>
        <v>-21036</v>
      </c>
      <c r="K31" s="653">
        <f t="shared" si="6"/>
        <v>0</v>
      </c>
      <c r="L31" s="584">
        <f t="shared" si="1"/>
        <v>24457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4545</v>
      </c>
      <c r="F34" s="587">
        <f t="shared" si="7"/>
        <v>764</v>
      </c>
      <c r="G34" s="587">
        <f t="shared" si="7"/>
        <v>0</v>
      </c>
      <c r="H34" s="587">
        <f t="shared" si="7"/>
        <v>10883</v>
      </c>
      <c r="I34" s="587">
        <f t="shared" si="7"/>
        <v>2173</v>
      </c>
      <c r="J34" s="587">
        <f t="shared" si="7"/>
        <v>-21036</v>
      </c>
      <c r="K34" s="587">
        <f t="shared" si="7"/>
        <v>0</v>
      </c>
      <c r="L34" s="651">
        <f t="shared" si="1"/>
        <v>24457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 customHeight="1">
      <c r="A43" s="696"/>
      <c r="B43" s="701" t="s">
        <v>1001</v>
      </c>
      <c r="C43" s="701"/>
      <c r="D43" s="701"/>
      <c r="E43" s="701"/>
      <c r="F43" s="574"/>
      <c r="G43" s="45"/>
      <c r="H43" s="42"/>
      <c r="M43" s="169"/>
    </row>
    <row r="44" spans="1:13" ht="15" customHeight="1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" customHeight="1">
      <c r="A45" s="696"/>
      <c r="B45" s="701" t="s">
        <v>1002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5">
      <selection activeCell="J69" sqref="J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9" t="s">
        <v>1004</v>
      </c>
      <c r="B13" s="680"/>
      <c r="C13" s="92">
        <v>1</v>
      </c>
      <c r="D13" s="92">
        <v>99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65</v>
      </c>
      <c r="D27" s="472"/>
      <c r="E27" s="472">
        <f>SUM(E12:E26)</f>
        <v>0</v>
      </c>
      <c r="F27" s="472">
        <f>SUM(F12:F26)</f>
        <v>65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1005</v>
      </c>
      <c r="B63" s="680"/>
      <c r="C63" s="92">
        <v>54</v>
      </c>
      <c r="D63" s="92"/>
      <c r="E63" s="92"/>
      <c r="F63" s="469">
        <f>C63-E63</f>
        <v>54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54</v>
      </c>
      <c r="D78" s="472"/>
      <c r="E78" s="472">
        <f>SUM(E63:E77)</f>
        <v>0</v>
      </c>
      <c r="F78" s="472">
        <f>SUM(F63:F77)</f>
        <v>54</v>
      </c>
    </row>
    <row r="79" spans="1:6" ht="15.75">
      <c r="A79" s="513" t="s">
        <v>801</v>
      </c>
      <c r="B79" s="510" t="s">
        <v>802</v>
      </c>
      <c r="C79" s="472">
        <f>C78+C61+C44+C27</f>
        <v>119</v>
      </c>
      <c r="D79" s="472"/>
      <c r="E79" s="472">
        <f>E78+E61+E44+E27</f>
        <v>0</v>
      </c>
      <c r="F79" s="472">
        <f>F78+F61+F44+F27</f>
        <v>119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 customHeight="1">
      <c r="A156" s="696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" customHeight="1">
      <c r="A157" s="696"/>
      <c r="B157" s="701"/>
      <c r="C157" s="701"/>
      <c r="D157" s="701"/>
      <c r="E157" s="701"/>
      <c r="F157" s="574"/>
      <c r="G157" s="45"/>
      <c r="H157" s="42"/>
    </row>
    <row r="158" spans="1:8" ht="15" customHeight="1">
      <c r="A158" s="696"/>
      <c r="B158" s="701" t="s">
        <v>1002</v>
      </c>
      <c r="C158" s="701"/>
      <c r="D158" s="701"/>
      <c r="E158" s="701"/>
      <c r="F158" s="574"/>
      <c r="G158" s="45"/>
      <c r="H158" s="42"/>
    </row>
    <row r="159" spans="1:8" ht="15" customHeight="1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I15" sqref="I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7937</v>
      </c>
      <c r="E12" s="328">
        <v>9</v>
      </c>
      <c r="F12" s="328"/>
      <c r="G12" s="329">
        <f aca="true" t="shared" si="2" ref="G12:G41">D12+E12-F12</f>
        <v>7946</v>
      </c>
      <c r="H12" s="328"/>
      <c r="I12" s="328"/>
      <c r="J12" s="329">
        <f aca="true" t="shared" si="3" ref="J12:J41">G12+H12-I12</f>
        <v>7946</v>
      </c>
      <c r="K12" s="328">
        <v>2365</v>
      </c>
      <c r="L12" s="328">
        <v>109</v>
      </c>
      <c r="M12" s="328"/>
      <c r="N12" s="329">
        <f aca="true" t="shared" si="4" ref="N12:N41">K12+L12-M12</f>
        <v>2474</v>
      </c>
      <c r="O12" s="328"/>
      <c r="P12" s="328"/>
      <c r="Q12" s="329">
        <f t="shared" si="0"/>
        <v>2474</v>
      </c>
      <c r="R12" s="340">
        <f t="shared" si="1"/>
        <v>5472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39683</v>
      </c>
      <c r="E13" s="328">
        <v>114</v>
      </c>
      <c r="F13" s="328">
        <v>12</v>
      </c>
      <c r="G13" s="329">
        <f t="shared" si="2"/>
        <v>39785</v>
      </c>
      <c r="H13" s="328"/>
      <c r="I13" s="328"/>
      <c r="J13" s="329">
        <f t="shared" si="3"/>
        <v>39785</v>
      </c>
      <c r="K13" s="328">
        <v>23497</v>
      </c>
      <c r="L13" s="328">
        <v>857</v>
      </c>
      <c r="M13" s="328">
        <v>7</v>
      </c>
      <c r="N13" s="329">
        <f t="shared" si="4"/>
        <v>24347</v>
      </c>
      <c r="O13" s="328"/>
      <c r="P13" s="328"/>
      <c r="Q13" s="329">
        <f t="shared" si="0"/>
        <v>24347</v>
      </c>
      <c r="R13" s="340">
        <f t="shared" si="1"/>
        <v>15438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541</v>
      </c>
      <c r="E14" s="328"/>
      <c r="F14" s="328"/>
      <c r="G14" s="329">
        <f t="shared" si="2"/>
        <v>541</v>
      </c>
      <c r="H14" s="328"/>
      <c r="I14" s="328"/>
      <c r="J14" s="329">
        <f t="shared" si="3"/>
        <v>541</v>
      </c>
      <c r="K14" s="328">
        <v>309</v>
      </c>
      <c r="L14" s="328">
        <v>9</v>
      </c>
      <c r="M14" s="328"/>
      <c r="N14" s="329">
        <f t="shared" si="4"/>
        <v>318</v>
      </c>
      <c r="O14" s="328"/>
      <c r="P14" s="328"/>
      <c r="Q14" s="329">
        <f t="shared" si="0"/>
        <v>318</v>
      </c>
      <c r="R14" s="340">
        <f t="shared" si="1"/>
        <v>223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512</v>
      </c>
      <c r="E15" s="328"/>
      <c r="F15" s="328"/>
      <c r="G15" s="329">
        <f t="shared" si="2"/>
        <v>512</v>
      </c>
      <c r="H15" s="328"/>
      <c r="I15" s="328"/>
      <c r="J15" s="329">
        <f t="shared" si="3"/>
        <v>512</v>
      </c>
      <c r="K15" s="328">
        <v>379</v>
      </c>
      <c r="L15" s="328">
        <v>20</v>
      </c>
      <c r="M15" s="328"/>
      <c r="N15" s="329">
        <f t="shared" si="4"/>
        <v>399</v>
      </c>
      <c r="O15" s="328"/>
      <c r="P15" s="328"/>
      <c r="Q15" s="329">
        <f t="shared" si="0"/>
        <v>399</v>
      </c>
      <c r="R15" s="340">
        <f t="shared" si="1"/>
        <v>113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76</v>
      </c>
      <c r="E16" s="328">
        <v>12</v>
      </c>
      <c r="F16" s="328"/>
      <c r="G16" s="329">
        <f t="shared" si="2"/>
        <v>88</v>
      </c>
      <c r="H16" s="328"/>
      <c r="I16" s="328"/>
      <c r="J16" s="329">
        <f t="shared" si="3"/>
        <v>88</v>
      </c>
      <c r="K16" s="328">
        <v>29</v>
      </c>
      <c r="L16" s="328">
        <v>3</v>
      </c>
      <c r="M16" s="328"/>
      <c r="N16" s="329">
        <f t="shared" si="4"/>
        <v>32</v>
      </c>
      <c r="O16" s="328"/>
      <c r="P16" s="328"/>
      <c r="Q16" s="329">
        <f t="shared" si="0"/>
        <v>32</v>
      </c>
      <c r="R16" s="340">
        <f t="shared" si="1"/>
        <v>56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96</v>
      </c>
      <c r="E17" s="328">
        <v>358</v>
      </c>
      <c r="F17" s="328">
        <v>174</v>
      </c>
      <c r="G17" s="329">
        <f t="shared" si="2"/>
        <v>280</v>
      </c>
      <c r="H17" s="328"/>
      <c r="I17" s="328"/>
      <c r="J17" s="329">
        <f t="shared" si="3"/>
        <v>280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280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144</v>
      </c>
      <c r="E18" s="328">
        <v>171</v>
      </c>
      <c r="F18" s="328">
        <v>20</v>
      </c>
      <c r="G18" s="329">
        <f t="shared" si="2"/>
        <v>295</v>
      </c>
      <c r="H18" s="328"/>
      <c r="I18" s="328"/>
      <c r="J18" s="329">
        <f t="shared" si="3"/>
        <v>295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295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49951</v>
      </c>
      <c r="E19" s="330">
        <f>SUM(E11:E18)</f>
        <v>664</v>
      </c>
      <c r="F19" s="330">
        <f>SUM(F11:F18)</f>
        <v>206</v>
      </c>
      <c r="G19" s="329">
        <f t="shared" si="2"/>
        <v>50409</v>
      </c>
      <c r="H19" s="330">
        <f>SUM(H11:H18)</f>
        <v>0</v>
      </c>
      <c r="I19" s="330">
        <f>SUM(I11:I18)</f>
        <v>0</v>
      </c>
      <c r="J19" s="329">
        <f t="shared" si="3"/>
        <v>50409</v>
      </c>
      <c r="K19" s="330">
        <f>SUM(K11:K18)</f>
        <v>26579</v>
      </c>
      <c r="L19" s="330">
        <f>SUM(L11:L18)</f>
        <v>998</v>
      </c>
      <c r="M19" s="330">
        <f>SUM(M11:M18)</f>
        <v>7</v>
      </c>
      <c r="N19" s="329">
        <f t="shared" si="4"/>
        <v>27570</v>
      </c>
      <c r="O19" s="330">
        <f>SUM(O11:O18)</f>
        <v>0</v>
      </c>
      <c r="P19" s="330">
        <f>SUM(P11:P18)</f>
        <v>0</v>
      </c>
      <c r="Q19" s="329">
        <f t="shared" si="0"/>
        <v>27570</v>
      </c>
      <c r="R19" s="340">
        <f t="shared" si="1"/>
        <v>22839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/>
      <c r="F24" s="328"/>
      <c r="G24" s="329">
        <f t="shared" si="2"/>
        <v>61</v>
      </c>
      <c r="H24" s="328"/>
      <c r="I24" s="328"/>
      <c r="J24" s="329">
        <f t="shared" si="3"/>
        <v>61</v>
      </c>
      <c r="K24" s="328">
        <v>48</v>
      </c>
      <c r="L24" s="328">
        <v>2</v>
      </c>
      <c r="M24" s="328"/>
      <c r="N24" s="329">
        <f t="shared" si="4"/>
        <v>50</v>
      </c>
      <c r="O24" s="328"/>
      <c r="P24" s="328"/>
      <c r="Q24" s="329">
        <f t="shared" si="0"/>
        <v>50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</v>
      </c>
      <c r="E26" s="328"/>
      <c r="F26" s="328"/>
      <c r="G26" s="329">
        <f t="shared" si="2"/>
        <v>1</v>
      </c>
      <c r="H26" s="328"/>
      <c r="I26" s="328"/>
      <c r="J26" s="329">
        <f t="shared" si="3"/>
        <v>1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62</v>
      </c>
      <c r="H27" s="332">
        <f t="shared" si="5"/>
        <v>0</v>
      </c>
      <c r="I27" s="332">
        <f t="shared" si="5"/>
        <v>0</v>
      </c>
      <c r="J27" s="333">
        <f t="shared" si="3"/>
        <v>62</v>
      </c>
      <c r="K27" s="332">
        <f t="shared" si="5"/>
        <v>48</v>
      </c>
      <c r="L27" s="332">
        <f t="shared" si="5"/>
        <v>2</v>
      </c>
      <c r="M27" s="332">
        <f t="shared" si="5"/>
        <v>0</v>
      </c>
      <c r="N27" s="333">
        <f t="shared" si="4"/>
        <v>50</v>
      </c>
      <c r="O27" s="332">
        <f t="shared" si="5"/>
        <v>0</v>
      </c>
      <c r="P27" s="332">
        <f t="shared" si="5"/>
        <v>0</v>
      </c>
      <c r="Q27" s="333">
        <f t="shared" si="0"/>
        <v>50</v>
      </c>
      <c r="R27" s="343">
        <f t="shared" si="1"/>
        <v>12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4045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4045</v>
      </c>
      <c r="H29" s="335">
        <f t="shared" si="6"/>
        <v>0</v>
      </c>
      <c r="I29" s="335">
        <f t="shared" si="6"/>
        <v>0</v>
      </c>
      <c r="J29" s="336">
        <f t="shared" si="3"/>
        <v>4045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4045</v>
      </c>
    </row>
    <row r="30" spans="1:18" ht="15.75">
      <c r="A30" s="339"/>
      <c r="B30" s="321" t="s">
        <v>108</v>
      </c>
      <c r="C30" s="152" t="s">
        <v>563</v>
      </c>
      <c r="D30" s="328">
        <v>65</v>
      </c>
      <c r="E30" s="328"/>
      <c r="F30" s="328"/>
      <c r="G30" s="329">
        <f t="shared" si="2"/>
        <v>65</v>
      </c>
      <c r="H30" s="328"/>
      <c r="I30" s="328"/>
      <c r="J30" s="329">
        <f t="shared" si="3"/>
        <v>65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3980</v>
      </c>
      <c r="E33" s="328"/>
      <c r="F33" s="328"/>
      <c r="G33" s="329">
        <f t="shared" si="2"/>
        <v>3980</v>
      </c>
      <c r="H33" s="328"/>
      <c r="I33" s="328"/>
      <c r="J33" s="329">
        <f t="shared" si="3"/>
        <v>3980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3980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54</v>
      </c>
      <c r="E39" s="328"/>
      <c r="F39" s="328"/>
      <c r="G39" s="329">
        <f t="shared" si="2"/>
        <v>54</v>
      </c>
      <c r="H39" s="328"/>
      <c r="I39" s="328"/>
      <c r="J39" s="329">
        <f t="shared" si="3"/>
        <v>54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54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4099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4099</v>
      </c>
      <c r="H40" s="330">
        <f t="shared" si="10"/>
        <v>0</v>
      </c>
      <c r="I40" s="330">
        <f t="shared" si="10"/>
        <v>0</v>
      </c>
      <c r="J40" s="329">
        <f t="shared" si="3"/>
        <v>4099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4099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54112</v>
      </c>
      <c r="E42" s="349">
        <f>E19+E20+E21+E27+E40+E41</f>
        <v>664</v>
      </c>
      <c r="F42" s="349">
        <f aca="true" t="shared" si="11" ref="F42:R42">F19+F20+F21+F27+F40+F41</f>
        <v>206</v>
      </c>
      <c r="G42" s="349">
        <f t="shared" si="11"/>
        <v>54570</v>
      </c>
      <c r="H42" s="349">
        <f t="shared" si="11"/>
        <v>0</v>
      </c>
      <c r="I42" s="349">
        <f t="shared" si="11"/>
        <v>0</v>
      </c>
      <c r="J42" s="349">
        <f t="shared" si="11"/>
        <v>54570</v>
      </c>
      <c r="K42" s="349">
        <f t="shared" si="11"/>
        <v>26627</v>
      </c>
      <c r="L42" s="349">
        <f t="shared" si="11"/>
        <v>1000</v>
      </c>
      <c r="M42" s="349">
        <f t="shared" si="11"/>
        <v>7</v>
      </c>
      <c r="N42" s="349">
        <f t="shared" si="11"/>
        <v>27620</v>
      </c>
      <c r="O42" s="349">
        <f t="shared" si="11"/>
        <v>0</v>
      </c>
      <c r="P42" s="349">
        <f t="shared" si="11"/>
        <v>0</v>
      </c>
      <c r="Q42" s="349">
        <f t="shared" si="11"/>
        <v>27620</v>
      </c>
      <c r="R42" s="350">
        <f t="shared" si="11"/>
        <v>26950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ЦВЕТКОВА РАШКОВА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 customHeight="1">
      <c r="B50" s="696"/>
      <c r="C50" s="701" t="s">
        <v>1001</v>
      </c>
      <c r="D50" s="701"/>
      <c r="E50" s="701"/>
      <c r="F50" s="701"/>
      <c r="G50" s="574"/>
      <c r="H50" s="45"/>
      <c r="I50" s="42"/>
    </row>
    <row r="51" spans="2:9" ht="15" customHeight="1">
      <c r="B51" s="696"/>
      <c r="C51" s="701"/>
      <c r="D51" s="701"/>
      <c r="E51" s="701"/>
      <c r="F51" s="701"/>
      <c r="G51" s="574"/>
      <c r="H51" s="45"/>
      <c r="I51" s="42"/>
    </row>
    <row r="52" spans="2:9" ht="15" customHeight="1">
      <c r="B52" s="696"/>
      <c r="C52" s="701" t="s">
        <v>1002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I125" sqref="I12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</v>
      </c>
      <c r="D23" s="443">
        <v>18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210</v>
      </c>
      <c r="D26" s="362">
        <f>SUM(D27:D29)</f>
        <v>210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64</v>
      </c>
      <c r="D27" s="368">
        <v>64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146</v>
      </c>
      <c r="D28" s="368">
        <v>146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7569</v>
      </c>
      <c r="D30" s="368">
        <v>7569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147</v>
      </c>
      <c r="D31" s="368">
        <v>147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13029</v>
      </c>
      <c r="D32" s="368">
        <v>13029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166</v>
      </c>
      <c r="D33" s="368">
        <v>166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21125</v>
      </c>
      <c r="D45" s="438">
        <f>D26+D30+D31+D33+D32+D34+D35+D40</f>
        <v>21125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21143</v>
      </c>
      <c r="D46" s="444">
        <f>D45+D23+D21+D11</f>
        <v>21143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2305</v>
      </c>
      <c r="D54" s="138">
        <f>SUM(D55:D57)</f>
        <v>0</v>
      </c>
      <c r="E54" s="136">
        <f>C54-D54</f>
        <v>2305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2280</v>
      </c>
      <c r="D55" s="197"/>
      <c r="E55" s="136">
        <f>C55-D55</f>
        <v>2280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25</v>
      </c>
      <c r="D57" s="197"/>
      <c r="E57" s="136">
        <f t="shared" si="1"/>
        <v>25</v>
      </c>
      <c r="F57" s="196"/>
    </row>
    <row r="58" spans="1:6" ht="31.5">
      <c r="A58" s="370" t="s">
        <v>669</v>
      </c>
      <c r="B58" s="135" t="s">
        <v>670</v>
      </c>
      <c r="C58" s="138">
        <f>C59+C61</f>
        <v>218</v>
      </c>
      <c r="D58" s="138">
        <f>D59+D61</f>
        <v>0</v>
      </c>
      <c r="E58" s="136">
        <f t="shared" si="1"/>
        <v>218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218</v>
      </c>
      <c r="D59" s="197"/>
      <c r="E59" s="136">
        <f t="shared" si="1"/>
        <v>218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9388</v>
      </c>
      <c r="D65" s="197"/>
      <c r="E65" s="136">
        <f t="shared" si="1"/>
        <v>9388</v>
      </c>
      <c r="F65" s="196"/>
    </row>
    <row r="66" spans="1:6" ht="15.75">
      <c r="A66" s="370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70" t="s">
        <v>684</v>
      </c>
      <c r="B67" s="135" t="s">
        <v>685</v>
      </c>
      <c r="C67" s="197">
        <v>7</v>
      </c>
      <c r="D67" s="197"/>
      <c r="E67" s="136">
        <f t="shared" si="1"/>
        <v>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11918</v>
      </c>
      <c r="D68" s="435">
        <f>D54+D58+D63+D64+D65+D66</f>
        <v>0</v>
      </c>
      <c r="E68" s="436">
        <f t="shared" si="1"/>
        <v>11918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1695</v>
      </c>
      <c r="D73" s="137">
        <f>SUM(D74:D76)</f>
        <v>1695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210</v>
      </c>
      <c r="D74" s="197">
        <v>210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1485</v>
      </c>
      <c r="D76" s="197">
        <v>1485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70</v>
      </c>
      <c r="D82" s="138">
        <f>SUM(D83:D86)</f>
        <v>70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70</v>
      </c>
      <c r="D84" s="197">
        <v>70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11967</v>
      </c>
      <c r="D87" s="134">
        <f>SUM(D88:D92)+D96</f>
        <v>11967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7057</v>
      </c>
      <c r="D88" s="197">
        <v>7057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3749</v>
      </c>
      <c r="D89" s="197">
        <v>3749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85</v>
      </c>
      <c r="D90" s="197">
        <v>85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552</v>
      </c>
      <c r="D91" s="197">
        <v>552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219</v>
      </c>
      <c r="D92" s="138">
        <f>SUM(D93:D95)</f>
        <v>219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47</v>
      </c>
      <c r="D94" s="197">
        <v>47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172</v>
      </c>
      <c r="D95" s="197">
        <v>172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305</v>
      </c>
      <c r="D96" s="197">
        <v>305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</v>
      </c>
      <c r="D97" s="197">
        <v>18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13750</v>
      </c>
      <c r="D98" s="433">
        <f>D87+D82+D77+D73+D97</f>
        <v>13750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25668</v>
      </c>
      <c r="D99" s="427">
        <f>D98+D70+D68</f>
        <v>13750</v>
      </c>
      <c r="E99" s="427">
        <f>E98+E70+E68</f>
        <v>11918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/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1006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38" sqref="F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/>
      <c r="I13" s="450">
        <f>F13+G13-H13</f>
        <v>54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0</v>
      </c>
      <c r="I18" s="457">
        <f t="shared" si="0"/>
        <v>54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28659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28659</v>
      </c>
      <c r="D27" s="456">
        <f t="shared" si="2"/>
        <v>0</v>
      </c>
      <c r="E27" s="456">
        <f t="shared" si="2"/>
        <v>0</v>
      </c>
      <c r="F27" s="456">
        <f t="shared" si="2"/>
        <v>4</v>
      </c>
      <c r="G27" s="456">
        <f t="shared" si="2"/>
        <v>0</v>
      </c>
      <c r="H27" s="456">
        <f t="shared" si="2"/>
        <v>0</v>
      </c>
      <c r="I27" s="457">
        <f t="shared" si="0"/>
        <v>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1002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1:F31"/>
    <mergeCell ref="B32:F32"/>
    <mergeCell ref="B33:F33"/>
    <mergeCell ref="B34:I34"/>
    <mergeCell ref="B35:I35"/>
    <mergeCell ref="B36:E36"/>
    <mergeCell ref="F36:I36"/>
    <mergeCell ref="B39:E39"/>
    <mergeCell ref="F39:I39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2016-10-28T11:17:21Z</cp:lastPrinted>
  <dcterms:created xsi:type="dcterms:W3CDTF">2006-09-16T00:00:00Z</dcterms:created>
  <dcterms:modified xsi:type="dcterms:W3CDTF">2016-10-28T12:02:38Z</dcterms:modified>
  <cp:category/>
  <cp:version/>
  <cp:contentType/>
  <cp:contentStatus/>
</cp:coreProperties>
</file>