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<sst xmlns="http://schemas.openxmlformats.org/spreadsheetml/2006/main" count="4178" uniqueCount="977">
  <si>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</si>
  <si>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</si>
  <si>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</si>
  <si>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</si>
  <si>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</si>
  <si>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</si>
  <si>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</si>
  <si>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</si>
  <si>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</si>
  <si>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</si>
  <si>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</si>
  <si>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</si>
  <si>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</si>
  <si>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</si>
  <si>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</si>
  <si>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</si>
  <si>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</si>
  <si>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</si>
  <si>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</si>
  <si>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</si>
  <si>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</si>
  <si>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</si>
  <si>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</si>
  <si>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</si>
  <si>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</si>
  <si>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</si>
  <si>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</si>
  <si>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</si>
  <si>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</si>
  <si>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</si>
  <si>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</si>
  <si>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</si>
  <si>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</si>
  <si>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</si>
  <si>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</si>
  <si>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</si>
  <si>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</si>
  <si>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</si>
  <si>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</si>
  <si>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</si>
  <si>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</si>
  <si>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</si>
  <si>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</si>
  <si>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</si>
  <si>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</si>
  <si>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</si>
  <si>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</si>
  <si>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</si>
  <si>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</si>
  <si>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</si>
  <si>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</si>
  <si>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</si>
  <si>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</si>
  <si>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</si>
  <si>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</si>
  <si>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</si>
  <si>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</si>
  <si>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</si>
  <si>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</si>
  <si>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</si>
  <si>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</si>
  <si>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</si>
  <si>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</si>
  <si>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</si>
  <si>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</si>
  <si>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</si>
  <si>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</si>
  <si>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</si>
  <si>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</si>
  <si>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</si>
  <si>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</si>
  <si>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</si>
  <si>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</si>
  <si>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</si>
  <si>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</si>
  <si>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</si>
  <si>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</si>
  <si>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</si>
  <si>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</si>
  <si>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</si>
  <si>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</si>
  <si>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</si>
  <si>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</si>
  <si>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</si>
  <si>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</si>
  <si>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</si>
  <si>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</si>
  <si>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</si>
  <si>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</si>
  <si>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</si>
  <si>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</si>
  <si>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</si>
  <si>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</si>
  <si>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</si>
  <si>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</si>
  <si>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</si>
  <si>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</si>
  <si>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</si>
  <si>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</si>
  <si>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</si>
  <si>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</si>
  <si>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</si>
  <si>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</si>
  <si>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</si>
  <si>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</si>
  <si>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</si>
  <si>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</si>
  <si>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</si>
  <si>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</si>
  <si>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</si>
  <si>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</si>
  <si>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</si>
  <si>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</si>
  <si>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</si>
  <si>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</si>
  <si>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</si>
  <si>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</si>
  <si>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</si>
  <si>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</si>
  <si>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</si>
  <si>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</si>
  <si>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</si>
  <si>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</si>
  <si>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</si>
  <si>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</si>
  <si>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</si>
  <si>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</si>
  <si>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</si>
  <si>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</si>
  <si>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</si>
  <si>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</si>
  <si>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</si>
  <si>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</si>
  <si>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</si>
  <si>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</si>
  <si>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</si>
  <si>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</si>
  <si>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</si>
  <si>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</si>
  <si>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</si>
  <si>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</si>
  <si>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</si>
  <si>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</si>
  <si>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</si>
  <si>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</si>
  <si>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</si>
  <si>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</si>
  <si>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</si>
  <si>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</si>
  <si>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</si>
  <si>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</si>
  <si>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</si>
  <si>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</si>
  <si>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</si>
  <si>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</si>
  <si>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</si>
  <si>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</si>
  <si>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</si>
  <si>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</si>
  <si>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</si>
  <si>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</si>
  <si>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</si>
  <si>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</si>
  <si>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</si>
  <si>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</si>
  <si>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</si>
  <si>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</si>
  <si>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</si>
  <si>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</si>
  <si>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</si>
  <si>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</si>
  <si>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</si>
  <si>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</si>
  <si>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</si>
  <si>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</si>
  <si>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</si>
  <si>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</si>
  <si>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</si>
  <si>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</si>
  <si>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</si>
  <si>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</si>
  <si>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</si>
  <si>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</si>
  <si>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</si>
  <si>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</si>
  <si>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</si>
  <si>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</si>
  <si>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</si>
  <si>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</si>
  <si>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</si>
  <si>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</si>
  <si>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</si>
  <si>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</si>
  <si>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</si>
  <si>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</si>
  <si>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</si>
  <si>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</si>
  <si>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</si>
  <si>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</si>
  <si>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</si>
  <si>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</si>
  <si>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</si>
  <si>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</si>
  <si>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</si>
  <si>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</si>
  <si>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</si>
  <si>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</si>
  <si>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</si>
  <si>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</si>
  <si>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</si>
  <si>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</si>
  <si>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</si>
  <si>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</si>
  <si>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</si>
  <si>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</si>
  <si>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</si>
  <si>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</si>
  <si>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</si>
  <si>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</si>
  <si>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</si>
  <si>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</si>
  <si>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</si>
  <si>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</si>
  <si>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</si>
  <si>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</si>
  <si>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</si>
  <si>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</si>
  <si>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</si>
  <si>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</si>
  <si>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</si>
  <si>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</si>
  <si>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</si>
  <si>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</si>
  <si>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</si>
  <si>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</si>
  <si>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</si>
  <si>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</si>
  <si>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</si>
  <si>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</si>
  <si>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</si>
  <si>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</si>
  <si>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</si>
  <si>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</si>
  <si>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</si>
  <si>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</si>
  <si>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</si>
  <si>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</si>
  <si>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</si>
  <si>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</si>
  <si>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</si>
  <si>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</si>
  <si>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</si>
  <si>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</si>
  <si>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</si>
  <si>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</si>
  <si>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</si>
  <si>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</si>
  <si>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</si>
  <si>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</si>
  <si>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</si>
  <si>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</si>
  <si>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</si>
  <si>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</si>
  <si>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</si>
  <si>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</si>
  <si>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</si>
  <si>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</si>
  <si>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</si>
  <si>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</si>
  <si>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</si>
  <si>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</si>
  <si>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</si>
  <si>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</si>
  <si>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</si>
  <si>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</si>
  <si>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</si>
  <si>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</si>
  <si>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</si>
  <si>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</si>
  <si>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</si>
  <si>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</si>
  <si>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</si>
  <si>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</si>
  <si>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</si>
  <si>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</si>
  <si>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</si>
  <si>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</si>
  <si>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</si>
  <si>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</si>
  <si>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</si>
  <si>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</si>
  <si>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</si>
  <si>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</si>
  <si>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</si>
  <si>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</si>
  <si>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</si>
  <si>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</si>
  <si>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</si>
  <si>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</si>
  <si>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</si>
  <si>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</si>
  <si>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</si>
  <si>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</si>
  <si>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</si>
  <si>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</si>
  <si>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</si>
  <si>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</si>
  <si>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</si>
  <si>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</si>
  <si>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</si>
  <si>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</si>
  <si>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</si>
  <si>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</si>
  <si>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</si>
  <si>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</si>
  <si>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</si>
  <si>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</si>
  <si>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</si>
  <si>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</si>
  <si>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</si>
  <si>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</si>
  <si>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</si>
  <si>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</si>
  <si>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</si>
  <si>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</si>
  <si>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</si>
  <si>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</si>
  <si>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</si>
  <si>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</si>
  <si>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</si>
  <si>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</si>
  <si>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</si>
  <si>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</si>
  <si>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</si>
  <si>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</si>
  <si>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</si>
  <si>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</si>
  <si>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</si>
  <si>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</si>
  <si>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</si>
  <si>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</si>
  <si>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</si>
  <si>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</si>
  <si>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</si>
  <si>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</si>
  <si>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</si>
  <si>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</si>
  <si>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</si>
  <si>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</si>
  <si>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</si>
  <si>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</si>
  <si>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</si>
  <si>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</si>
  <si>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</si>
  <si>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</si>
  <si>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</si>
  <si>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</si>
  <si>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</si>
  <si>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</si>
  <si>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</si>
  <si>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</si>
  <si>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</si>
  <si>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</si>
  <si>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</si>
  <si>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</si>
  <si>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</si>
  <si>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</si>
  <si>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</si>
  <si>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</si>
  <si>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</si>
  <si>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</si>
  <si>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</si>
  <si>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</si>
  <si>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</si>
  <si>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</si>
  <si>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</si>
  <si>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</si>
  <si>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</si>
  <si>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</si>
  <si>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</si>
  <si>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</si>
  <si>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</si>
  <si>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</si>
  <si>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</si>
  <si>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</si>
  <si>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</si>
  <si>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</si>
  <si>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</si>
  <si>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</si>
  <si>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</si>
  <si>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</si>
  <si>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</si>
  <si>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</si>
  <si>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</si>
  <si>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</si>
  <si>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</si>
  <si>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</si>
  <si>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</si>
  <si>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</si>
  <si>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</si>
  <si>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</si>
  <si>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</si>
  <si>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</si>
  <si>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</si>
  <si>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</si>
  <si>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</si>
  <si>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</si>
  <si>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</si>
  <si>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</si>
  <si>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</si>
  <si>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</si>
  <si>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</si>
  <si>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</si>
  <si>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</si>
  <si>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</si>
  <si>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</si>
  <si>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</si>
  <si>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</si>
  <si>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</si>
  <si>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</si>
  <si>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</si>
  <si>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</si>
  <si>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</si>
  <si>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</si>
  <si>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</si>
  <si>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</si>
  <si>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</si>
  <si>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</si>
  <si>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</si>
  <si>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</si>
  <si>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</si>
  <si>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</si>
  <si>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</si>
  <si>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</si>
  <si>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</si>
  <si>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</si>
  <si>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</si>
  <si>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</si>
  <si>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</si>
  <si>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</si>
  <si>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</si>
  <si>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</si>
  <si>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</si>
  <si>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</si>
  <si>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</si>
  <si>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</si>
  <si>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</si>
  <si>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</si>
  <si>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</si>
  <si>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</si>
  <si>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</si>
  <si>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</si>
  <si>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</si>
  <si>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</si>
  <si>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</si>
  <si>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</si>
  <si>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</si>
  <si>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</si>
  <si>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</si>
  <si>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</si>
  <si>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</si>
  <si>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</si>
  <si>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</si>
  <si>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</si>
  <si>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</si>
  <si>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</si>
  <si>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</si>
  <si>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</si>
  <si>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</si>
  <si>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</si>
  <si>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</si>
  <si>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</si>
  <si>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</si>
  <si>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</si>
  <si>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</si>
  <si>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</si>
  <si>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</si>
  <si>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</si>
  <si>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</si>
  <si>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</si>
  <si>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</si>
  <si>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</si>
  <si>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</si>
  <si>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</si>
  <si>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</si>
  <si>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</si>
  <si>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</si>
  <si>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</si>
  <si>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</si>
  <si>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</si>
  <si>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</si>
  <si>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</si>
  <si>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</si>
  <si>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</si>
  <si>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</si>
  <si>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</si>
  <si>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</si>
  <si>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</si>
  <si>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</si>
  <si>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</si>
  <si>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</si>
  <si>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</si>
  <si>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</si>
  <si>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</si>
  <si>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</si>
  <si>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</si>
  <si>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</si>
  <si>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</si>
  <si>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</si>
  <si>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</si>
  <si>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</si>
  <si>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</si>
  <si>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</si>
  <si>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</si>
  <si>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</si>
  <si>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</si>
  <si>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</si>
  <si>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</si>
  <si>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</si>
  <si>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</si>
  <si>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</si>
  <si>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</si>
  <si>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</si>
  <si>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</si>
  <si>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</si>
  <si>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</si>
  <si>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</si>
  <si>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</si>
  <si>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</si>
  <si>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</si>
  <si>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</si>
  <si>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</si>
  <si>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</si>
  <si>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</si>
  <si>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</si>
  <si>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</si>
  <si>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</si>
  <si>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</si>
  <si>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</si>
  <si>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</si>
  <si>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</si>
  <si>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</si>
  <si>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</si>
  <si>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</si>
  <si>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</si>
  <si>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</si>
  <si>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</si>
  <si>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</si>
  <si>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</si>
  <si>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</si>
  <si>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</si>
  <si>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</si>
  <si>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</si>
  <si>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</si>
  <si>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</si>
  <si>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</si>
  <si>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</si>
  <si>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</si>
  <si>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</si>
  <si>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</si>
  <si>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</si>
  <si>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</si>
  <si>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</si>
  <si>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</si>
  <si>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</si>
  <si>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</si>
  <si>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</si>
  <si>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</si>
  <si>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</si>
  <si>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</si>
  <si>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</si>
  <si>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</si>
  <si>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</si>
  <si>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</si>
  <si>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</si>
  <si>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</si>
  <si>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</si>
  <si>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</si>
  <si>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</si>
  <si>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</si>
  <si>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</si>
  <si>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</si>
  <si>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</si>
  <si>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</si>
  <si>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</si>
  <si>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</si>
  <si>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</si>
  <si>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</si>
  <si>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</si>
  <si>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</si>
  <si>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</si>
  <si>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</si>
  <si>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</si>
  <si>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</si>
  <si>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</si>
  <si>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</si>
  <si>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</si>
  <si>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</si>
  <si>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</si>
  <si>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</si>
  <si>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</si>
  <si>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</si>
  <si>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</si>
  <si>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</si>
  <si>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</si>
  <si>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</si>
  <si>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</si>
  <si>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</si>
  <si>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</si>
  <si>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</si>
  <si>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</si>
  <si>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</si>
  <si>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</si>
  <si>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</si>
  <si>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</si>
  <si>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</si>
  <si>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</si>
  <si>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</si>
  <si>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</si>
  <si>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</si>
  <si>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</si>
  <si>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</si>
  <si>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</si>
  <si>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</si>
  <si>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</si>
  <si>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</si>
  <si>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</si>
  <si>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</si>
  <si>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</si>
  <si>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</si>
  <si>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</si>
  <si>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</si>
  <si>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</si>
  <si>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</si>
  <si>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</si>
  <si>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</si>
  <si>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</si>
  <si>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</si>
  <si>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</si>
  <si>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</si>
  <si>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</si>
  <si>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</si>
  <si>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</si>
  <si>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</si>
  <si>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</si>
  <si>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</si>
  <si>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</si>
  <si>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</si>
  <si>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</si>
  <si>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</si>
  <si>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</si>
  <si>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</si>
  <si>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</si>
  <si>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</si>
  <si>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</si>
  <si>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</si>
  <si>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</si>
  <si>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</si>
  <si>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</si>
  <si>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</si>
  <si>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</si>
  <si>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</si>
  <si>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</si>
  <si>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</si>
  <si>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</si>
  <si>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</si>
  <si>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</si>
  <si>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</si>
  <si>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</si>
  <si>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</si>
  <si>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</si>
  <si>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</si>
  <si>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</si>
  <si>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</si>
  <si>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</si>
  <si>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</si>
  <si>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</si>
  <si>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</si>
  <si>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</si>
  <si>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</si>
  <si>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</si>
  <si>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</si>
  <si>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</si>
  <si>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</si>
  <si>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</si>
  <si>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</si>
  <si>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</si>
  <si>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</si>
  <si>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</si>
  <si>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</si>
  <si>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</si>
  <si>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</si>
  <si>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</si>
  <si>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</si>
  <si>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</si>
  <si>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</si>
  <si>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</si>
  <si>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</si>
  <si>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</si>
  <si>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</si>
  <si>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</si>
  <si>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</si>
  <si>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</si>
  <si>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</si>
  <si>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</si>
  <si>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</si>
  <si>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</si>
  <si>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</si>
  <si>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</si>
  <si>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</si>
  <si>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</si>
  <si>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</si>
  <si>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</si>
  <si>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</si>
  <si>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</si>
  <si>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</si>
  <si>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</si>
  <si>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</si>
  <si>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</si>
  <si>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</si>
  <si>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</si>
  <si>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</si>
  <si>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</si>
  <si>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</si>
  <si>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</si>
  <si>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</si>
  <si>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</si>
  <si>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</si>
  <si>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</si>
  <si>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</si>
  <si>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</si>
  <si>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</si>
  <si>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</si>
  <si>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</si>
  <si>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</si>
  <si>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</si>
  <si>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</si>
  <si>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</si>
  <si>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</si>
  <si>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</si>
  <si>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</si>
  <si>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</si>
  <si>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</si>
  <si>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</si>
  <si>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</si>
  <si>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</si>
  <si>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</si>
  <si>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</si>
  <si>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</si>
  <si>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</si>
  <si>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</si>
  <si>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</si>
  <si>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</si>
  <si>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</si>
  <si>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</si>
  <si>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</si>
  <si>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</si>
  <si>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</si>
  <si>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</si>
  <si>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</si>
  <si>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</si>
  <si>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</si>
  <si>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</si>
  <si>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</si>
  <si>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</si>
  <si>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</si>
  <si>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</si>
  <si>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</si>
  <si>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</si>
  <si>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</si>
  <si>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</si>
  <si>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</si>
  <si>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</si>
  <si>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</si>
  <si>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</si>
  <si>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</si>
  <si>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</si>
  <si>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</si>
  <si>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</si>
  <si>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</si>
  <si>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</si>
  <si>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</si>
  <si>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</si>
  <si>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</si>
  <si>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</si>
  <si>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</si>
  <si>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</si>
  <si>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</si>
  <si>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</si>
  <si>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</si>
  <si>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</si>
  <si>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</si>
  <si>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</si>
  <si>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</si>
  <si>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</si>
  <si>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</si>
  <si>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</si>
  <si>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</si>
  <si>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</si>
  <si>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</si>
  <si>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</si>
  <si>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</si>
  <si>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</si>
  <si>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</si>
  <si>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</si>
  <si>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</si>
  <si>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</si>
  <si>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</si>
  <si>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</si>
  <si>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</si>
  <si>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</si>
  <si>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</si>
  <si>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</si>
  <si>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</si>
  <si>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</si>
  <si>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</si>
  <si>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</si>
  <si>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</si>
  <si>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</si>
  <si>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</si>
  <si>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</si>
  <si>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</si>
  <si>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</si>
  <si>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</si>
  <si>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</si>
  <si>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</si>
  <si>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</si>
  <si>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</si>
  <si>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</si>
  <si>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</si>
  <si>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</si>
  <si>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</si>
  <si>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</si>
  <si>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</si>
  <si>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</si>
  <si>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</si>
  <si>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</si>
  <si>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</si>
  <si>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</si>
  <si>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</si>
  <si>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</si>
  <si>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</si>
  <si>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</si>
  <si>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</si>
  <si>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</si>
  <si>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</si>
  <si>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</si>
  <si>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</si>
  <si>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</si>
  <si>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</si>
  <si>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</si>
  <si>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</si>
  <si>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</si>
  <si>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</si>
  <si>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</si>
  <si>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</si>
  <si>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</si>
  <si>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</si>
  <si>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</si>
  <si>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</si>
  <si>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</si>
  <si>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</si>
  <si>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</si>
  <si>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</si>
  <si>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</si>
  <si>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</si>
  <si>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</si>
  <si>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</si>
  <si>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</si>
  <si>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</si>
  <si>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</si>
  <si>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</si>
  <si>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</si>
  <si>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</si>
  <si>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</si>
  <si>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</si>
  <si>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</si>
  <si>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</si>
  <si>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</si>
  <si>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</si>
  <si>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</si>
  <si>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</si>
  <si>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</si>
  <si>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</si>
  <si>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</si>
  <si>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</si>
  <si>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</si>
  <si>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</si>
  <si>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</si>
  <si>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</si>
  <si>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</si>
  <si>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</si>
  <si>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</si>
  <si>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</si>
  <si>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</si>
  <si>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</si>
  <si>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</si>
  <si>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</si>
  <si>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</si>
  <si>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</si>
  <si>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</si>
  <si>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</si>
  <si>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</si>
  <si>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</si>
  <si>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</si>
  <si>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</si>
  <si>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</si>
  <si>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</si>
  <si>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</si>
  <si>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</si>
  <si>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</si>
  <si>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</si>
  <si>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</si>
  <si>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</si>
  <si>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</si>
  <si>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</si>
  <si>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</si>
  <si>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</si>
  <si>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</si>
  <si>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</si>
  <si>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</si>
  <si>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</si>
  <si>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</si>
  <si>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</si>
  <si>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</si>
  <si>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</si>
  <si>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</si>
  <si>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</si>
  <si>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</si>
  <si>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</si>
  <si>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</si>
  <si>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</si>
  <si>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</si>
  <si>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</si>
  <si>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</si>
  <si>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</si>
  <si>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</si>
  <si>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</si>
  <si>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</si>
  <si>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</si>
  <si>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</si>
  <si>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</si>
  <si>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</si>
  <si>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</si>
  <si>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</si>
  <si>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</si>
  <si>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</si>
  <si>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</si>
  <si>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</si>
  <si>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</si>
  <si>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</si>
  <si>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</si>
  <si>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</si>
  <si>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</si>
  <si>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</si>
  <si>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</si>
  <si>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</si>
  <si>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</si>
  <si>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</si>
  <si>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</si>
  <si>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</si>
  <si>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</si>
  <si>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</si>
  <si>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</si>
  <si>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</si>
  <si>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</si>
  <si>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</si>
  <si>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</si>
  <si>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</si>
  <si>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 xml:space="preserve">КАПМАН КОНСУЛТ ЕООД ЧРЕЗ </t>
  </si>
  <si>
    <t>К.ТОДОРОВ/КАПМАН КОНСУЛТ ЕООД ЧРЕЗ Н.ЯЛЪМОВ</t>
  </si>
  <si>
    <t>К.ТОДОРОВ</t>
  </si>
  <si>
    <t>КАПМАН ИН ЕООД АНЕЛИЯ ТРИФОНОВА</t>
  </si>
  <si>
    <t>УПРАВИТЕЛ</t>
  </si>
  <si>
    <t>КАПМАН КОНСУЛТ ЕООД ЧРЕЗ Н.ГРОЗЕВ</t>
  </si>
  <si>
    <t>Н.ГРОЗЕВ</t>
  </si>
  <si>
    <t>КАПМАН КОНСУЛТ ЧРЕЗ Н.ГРОЗЕВ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</si>
</sst>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44286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44343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АНЕЛИЯ ТРИФОНОВА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44286</v>
      </c>
    </row>
    <row r="11" spans="1:2" ht="15.75">
      <c r="A11" s="7" t="s">
        <v>950</v>
      </c>
      <c r="B11" s="547">
        <v>44343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970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0.23809523809523808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0.0034804026558149497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0.001372669102274407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0.0009844159384512865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1.08301404853129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3.108703477071485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3.108703477071485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1.4985242243179038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0.07220502483622489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0.013526905163016549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0.004134546941495404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0.6417967701100924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2.535500107089313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0.7171545835920581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519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0.02778967659027629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0.7346698113207547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76.00802568218299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836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6903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7913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12263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2371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2371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293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293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22846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4097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18029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234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22367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15650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15650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4163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19813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84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495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424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1003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43183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66029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2150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2233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-83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65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2215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18676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7931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25000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354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33285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177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33462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536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434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386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34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217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1187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12704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13891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66029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115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104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64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311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454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18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472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783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65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783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65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65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65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848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253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273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366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209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575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848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848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848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88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-106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-98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560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560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309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-133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-594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105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-313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149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854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1003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579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424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2233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2233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65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2298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2298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-83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-83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-83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-83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18611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18611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65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18676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18676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2038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13132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12263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2371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27776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1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1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2038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25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13132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12263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9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9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2371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27775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2038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25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13132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12263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9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9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2371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27775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14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1196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3887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11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7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5115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3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3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5118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6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96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104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104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14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1202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3983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13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7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5219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3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3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5222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14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1202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3983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13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7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5219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3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3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5222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24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836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6903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12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4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7913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12263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2371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22553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293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293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293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4097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18029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234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234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22367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22660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4097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18029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234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234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22367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22367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293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293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293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293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7931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7931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354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33285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177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536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536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434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386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34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24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217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1187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34649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536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536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434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386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34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24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217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1187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1187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7931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7931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25000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354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33285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177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33462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4601923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15650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15650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15650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15650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24</v>
      </c>
      <c r="D13" s="187">
        <v>24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836</v>
      </c>
      <c r="D14" s="187">
        <v>842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6903</v>
      </c>
      <c r="D15" s="187">
        <v>6999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</v>
      </c>
      <c r="D16" s="187">
        <v>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4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7913</v>
      </c>
      <c r="D20" s="567">
        <f>SUM(D12:D19)</f>
        <v>8017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12263</v>
      </c>
      <c r="D21" s="464">
        <v>12263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6</v>
      </c>
      <c r="D27" s="187">
        <v>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2150</v>
      </c>
      <c r="H28" s="565">
        <f>SUM(H29:H31)</f>
        <v>1225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2233</v>
      </c>
      <c r="H29" s="187">
        <v>1308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-83</v>
      </c>
      <c r="H30" s="187">
        <v>-83</v>
      </c>
      <c r="M30" s="92"/>
    </row>
    <row r="31" spans="1:8" ht="15.75">
      <c r="A31" s="84" t="s">
        <v>91</v>
      </c>
      <c r="B31" s="86" t="s">
        <v>92</v>
      </c>
      <c r="C31" s="188">
        <v>2371</v>
      </c>
      <c r="D31" s="187">
        <v>2371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65</v>
      </c>
      <c r="H32" s="187">
        <v>925</v>
      </c>
      <c r="M32" s="92"/>
    </row>
    <row r="33" spans="1:8" ht="15.75">
      <c r="A33" s="469" t="s">
        <v>99</v>
      </c>
      <c r="B33" s="91" t="s">
        <v>100</v>
      </c>
      <c r="C33" s="566">
        <f>C31+C32</f>
        <v>2371</v>
      </c>
      <c r="D33" s="567">
        <f>D31+D32</f>
        <v>2371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2215</v>
      </c>
      <c r="H34" s="567">
        <f>H28+H32+H33</f>
        <v>2150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18676</v>
      </c>
      <c r="H37" s="569">
        <f>H26+H18+H34</f>
        <v>18611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7931</v>
      </c>
      <c r="H45" s="187">
        <v>7757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25000</v>
      </c>
      <c r="H48" s="187">
        <v>25000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354</v>
      </c>
      <c r="H49" s="187">
        <v>354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33285</v>
      </c>
      <c r="H50" s="565">
        <f>SUM(H44:H49)</f>
        <v>33111</v>
      </c>
    </row>
    <row r="51" spans="1:8" ht="15.75">
      <c r="A51" s="84" t="s">
        <v>79</v>
      </c>
      <c r="B51" s="86" t="s">
        <v>155</v>
      </c>
      <c r="C51" s="188">
        <v>293</v>
      </c>
      <c r="D51" s="187">
        <v>325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293</v>
      </c>
      <c r="D52" s="567">
        <f>SUM(D48:D51)</f>
        <v>325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177</v>
      </c>
      <c r="H54" s="187">
        <v>177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22846</v>
      </c>
      <c r="D56" s="571">
        <f>D20+D21+D22+D28+D33+D46+D52+D54+D55</f>
        <v>22983</v>
      </c>
      <c r="E56" s="94" t="s">
        <v>825</v>
      </c>
      <c r="F56" s="93" t="s">
        <v>172</v>
      </c>
      <c r="G56" s="568">
        <f>G50+G52+G53+G54+G55</f>
        <v>33462</v>
      </c>
      <c r="H56" s="569">
        <f>H50+H52+H53+H54+H55</f>
        <v>33288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536</v>
      </c>
      <c r="H59" s="187">
        <v>1014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434</v>
      </c>
      <c r="H61" s="565">
        <f>SUM(H62:H68)</f>
        <v>618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386</v>
      </c>
      <c r="H64" s="187">
        <v>584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</v>
      </c>
      <c r="H67" s="187"/>
    </row>
    <row r="68" spans="1:8" ht="15.75">
      <c r="A68" s="84" t="s">
        <v>206</v>
      </c>
      <c r="B68" s="86" t="s">
        <v>207</v>
      </c>
      <c r="C68" s="188"/>
      <c r="D68" s="187">
        <v>5</v>
      </c>
      <c r="E68" s="84" t="s">
        <v>212</v>
      </c>
      <c r="F68" s="87" t="s">
        <v>213</v>
      </c>
      <c r="G68" s="188">
        <v>34</v>
      </c>
      <c r="H68" s="187">
        <v>28</v>
      </c>
    </row>
    <row r="69" spans="1:8" ht="15.75">
      <c r="A69" s="84" t="s">
        <v>210</v>
      </c>
      <c r="B69" s="86" t="s">
        <v>211</v>
      </c>
      <c r="C69" s="188">
        <v>4097</v>
      </c>
      <c r="D69" s="187">
        <v>4422</v>
      </c>
      <c r="E69" s="192" t="s">
        <v>79</v>
      </c>
      <c r="F69" s="87" t="s">
        <v>216</v>
      </c>
      <c r="G69" s="188">
        <v>217</v>
      </c>
      <c r="H69" s="187">
        <v>40</v>
      </c>
    </row>
    <row r="70" spans="1:8" ht="15.75">
      <c r="A70" s="84" t="s">
        <v>214</v>
      </c>
      <c r="B70" s="86" t="s">
        <v>215</v>
      </c>
      <c r="C70" s="188">
        <v>18029</v>
      </c>
      <c r="D70" s="187">
        <v>17861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1187</v>
      </c>
      <c r="H71" s="567">
        <f>H59+H60+H61+H69+H70</f>
        <v>1672</v>
      </c>
    </row>
    <row r="72" spans="1:8" ht="15.75">
      <c r="A72" s="84" t="s">
        <v>221</v>
      </c>
      <c r="B72" s="86" t="s">
        <v>222</v>
      </c>
      <c r="C72" s="188">
        <v>1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</v>
      </c>
      <c r="D73" s="187">
        <v>5</v>
      </c>
      <c r="E73" s="460" t="s">
        <v>230</v>
      </c>
      <c r="F73" s="89" t="s">
        <v>231</v>
      </c>
      <c r="G73" s="465">
        <v>12704</v>
      </c>
      <c r="H73" s="466">
        <v>12351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234</v>
      </c>
      <c r="D75" s="187">
        <v>225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22367</v>
      </c>
      <c r="D76" s="567">
        <f>SUM(D68:D75)</f>
        <v>22518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15650</v>
      </c>
      <c r="D79" s="565">
        <f>SUM(D80:D82)</f>
        <v>15457</v>
      </c>
      <c r="E79" s="196" t="s">
        <v>824</v>
      </c>
      <c r="F79" s="93" t="s">
        <v>241</v>
      </c>
      <c r="G79" s="568">
        <f>G71+G73+G75+G77</f>
        <v>13891</v>
      </c>
      <c r="H79" s="569">
        <f>H71+H73+H75+H77</f>
        <v>14023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15650</v>
      </c>
      <c r="D82" s="187">
        <v>15457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4163</v>
      </c>
      <c r="D84" s="187">
        <v>4110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19813</v>
      </c>
      <c r="D85" s="567">
        <f>D84+D83+D79</f>
        <v>19567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84</v>
      </c>
      <c r="D88" s="187">
        <v>84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495</v>
      </c>
      <c r="D89" s="187">
        <v>655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424</v>
      </c>
      <c r="D90" s="187">
        <v>115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1003</v>
      </c>
      <c r="D92" s="567">
        <f>SUM(D88:D91)</f>
        <v>854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43183</v>
      </c>
      <c r="D94" s="571">
        <f>D65+D76+D85+D92+D93</f>
        <v>42939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66029</v>
      </c>
      <c r="D95" s="573">
        <f>D94+D56</f>
        <v>65922</v>
      </c>
      <c r="E95" s="220" t="s">
        <v>916</v>
      </c>
      <c r="F95" s="476" t="s">
        <v>268</v>
      </c>
      <c r="G95" s="572">
        <f>G37+G40+G56+G79</f>
        <v>66029</v>
      </c>
      <c r="H95" s="573">
        <f>H37+H40+H56+H79</f>
        <v>65922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44343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АНЕЛИЯ ТРИФОНОВА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971</v>
      </c>
      <c r="C103" s="668"/>
      <c r="D103" s="668"/>
      <c r="E103" s="668"/>
      <c r="M103" s="92"/>
    </row>
    <row r="104" spans="1:5" ht="21.75" customHeight="1">
      <c r="A104" s="663"/>
      <c r="B104" s="668" t="s">
        <v>974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</v>
      </c>
      <c r="D12" s="308">
        <v>14</v>
      </c>
      <c r="E12" s="185" t="s">
        <v>277</v>
      </c>
      <c r="F12" s="231" t="s">
        <v>278</v>
      </c>
      <c r="G12" s="307">
        <v>253</v>
      </c>
      <c r="H12" s="308">
        <v>233</v>
      </c>
    </row>
    <row r="13" spans="1:8" ht="15.75">
      <c r="A13" s="185" t="s">
        <v>279</v>
      </c>
      <c r="B13" s="181" t="s">
        <v>280</v>
      </c>
      <c r="C13" s="307">
        <v>115</v>
      </c>
      <c r="D13" s="308">
        <v>96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104</v>
      </c>
      <c r="D14" s="308">
        <v>100</v>
      </c>
      <c r="E14" s="236" t="s">
        <v>285</v>
      </c>
      <c r="F14" s="231" t="s">
        <v>286</v>
      </c>
      <c r="G14" s="307">
        <v>12</v>
      </c>
      <c r="H14" s="308">
        <v>72</v>
      </c>
    </row>
    <row r="15" spans="1:8" ht="15.75">
      <c r="A15" s="185" t="s">
        <v>287</v>
      </c>
      <c r="B15" s="181" t="s">
        <v>288</v>
      </c>
      <c r="C15" s="307">
        <v>64</v>
      </c>
      <c r="D15" s="308">
        <v>61</v>
      </c>
      <c r="E15" s="236" t="s">
        <v>79</v>
      </c>
      <c r="F15" s="231" t="s">
        <v>289</v>
      </c>
      <c r="G15" s="307">
        <v>8</v>
      </c>
      <c r="H15" s="308"/>
    </row>
    <row r="16" spans="1:8" ht="15.75">
      <c r="A16" s="185" t="s">
        <v>290</v>
      </c>
      <c r="B16" s="181" t="s">
        <v>291</v>
      </c>
      <c r="C16" s="307">
        <v>6</v>
      </c>
      <c r="D16" s="308">
        <v>6</v>
      </c>
      <c r="E16" s="227" t="s">
        <v>52</v>
      </c>
      <c r="F16" s="255" t="s">
        <v>292</v>
      </c>
      <c r="G16" s="597">
        <f>SUM(G12:G15)</f>
        <v>273</v>
      </c>
      <c r="H16" s="598">
        <f>SUM(H12:H15)</f>
        <v>305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10</v>
      </c>
      <c r="D19" s="308">
        <v>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311</v>
      </c>
      <c r="D22" s="598">
        <f>SUM(D12:D18)+D19</f>
        <v>286</v>
      </c>
      <c r="E22" s="185" t="s">
        <v>309</v>
      </c>
      <c r="F22" s="228" t="s">
        <v>310</v>
      </c>
      <c r="G22" s="307">
        <v>366</v>
      </c>
      <c r="H22" s="308">
        <v>212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209</v>
      </c>
      <c r="H24" s="308">
        <v>26</v>
      </c>
    </row>
    <row r="25" spans="1:8" ht="31.5">
      <c r="A25" s="185" t="s">
        <v>316</v>
      </c>
      <c r="B25" s="228" t="s">
        <v>317</v>
      </c>
      <c r="C25" s="307">
        <v>454</v>
      </c>
      <c r="D25" s="308">
        <v>439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18</v>
      </c>
      <c r="D26" s="308">
        <v>28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575</v>
      </c>
      <c r="H27" s="598">
        <f>SUM(H22:H26)</f>
        <v>238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472</v>
      </c>
      <c r="D29" s="598">
        <f>SUM(D25:D28)</f>
        <v>467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783</v>
      </c>
      <c r="D31" s="604">
        <f>D29+D22</f>
        <v>753</v>
      </c>
      <c r="E31" s="242" t="s">
        <v>800</v>
      </c>
      <c r="F31" s="257" t="s">
        <v>331</v>
      </c>
      <c r="G31" s="244">
        <f>G16+G18+G27</f>
        <v>848</v>
      </c>
      <c r="H31" s="245">
        <f>H16+H18+H27</f>
        <v>543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65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210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783</v>
      </c>
      <c r="D36" s="606">
        <f>D31-D34+D35</f>
        <v>753</v>
      </c>
      <c r="E36" s="253" t="s">
        <v>346</v>
      </c>
      <c r="F36" s="247" t="s">
        <v>347</v>
      </c>
      <c r="G36" s="258">
        <f>G35-G34+G31</f>
        <v>848</v>
      </c>
      <c r="H36" s="259">
        <f>H35-H34+H31</f>
        <v>543</v>
      </c>
    </row>
    <row r="37" spans="1:8" ht="15.75">
      <c r="A37" s="252" t="s">
        <v>348</v>
      </c>
      <c r="B37" s="222" t="s">
        <v>349</v>
      </c>
      <c r="C37" s="603">
        <f>IF((G36-C36)&gt;0,G36-C36,0)</f>
        <v>65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210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65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210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210</v>
      </c>
    </row>
    <row r="45" spans="1:8" ht="16.5" thickBot="1">
      <c r="A45" s="261" t="s">
        <v>371</v>
      </c>
      <c r="B45" s="262" t="s">
        <v>372</v>
      </c>
      <c r="C45" s="599">
        <f>C36+C38+C42</f>
        <v>848</v>
      </c>
      <c r="D45" s="600">
        <f>D36+D38+D42</f>
        <v>753</v>
      </c>
      <c r="E45" s="261" t="s">
        <v>373</v>
      </c>
      <c r="F45" s="263" t="s">
        <v>374</v>
      </c>
      <c r="G45" s="599">
        <f>G42+G36</f>
        <v>848</v>
      </c>
      <c r="H45" s="600">
        <f>H42+H36</f>
        <v>753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44343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АНЕЛИЯ ТРИФОНОВА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974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88</v>
      </c>
      <c r="D11" s="187">
        <v>236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-106</v>
      </c>
      <c r="D12" s="187">
        <v>-145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</v>
      </c>
      <c r="D14" s="187">
        <v>-36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</v>
      </c>
      <c r="D15" s="187">
        <v>-2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</v>
      </c>
      <c r="D20" s="187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-98</v>
      </c>
      <c r="D21" s="628">
        <f>SUM(D11:D20)</f>
        <v>47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560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560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309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-133</v>
      </c>
      <c r="D38" s="187">
        <v>-102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-594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105</v>
      </c>
      <c r="D42" s="187">
        <v>-9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-313</v>
      </c>
      <c r="D43" s="630">
        <f>SUM(D35:D42)</f>
        <v>-111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149</v>
      </c>
      <c r="D44" s="298">
        <f>D43+D33+D21</f>
        <v>-64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854</v>
      </c>
      <c r="D45" s="300">
        <v>754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1003</v>
      </c>
      <c r="D46" s="302">
        <f>D45+D44</f>
        <v>690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579</v>
      </c>
      <c r="D47" s="289">
        <v>690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424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44343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АНЕЛИЯ ТРИФОНОВА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971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974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2233</v>
      </c>
      <c r="J13" s="553">
        <f>'1-Баланс'!H30+'1-Баланс'!H33</f>
        <v>-83</v>
      </c>
      <c r="K13" s="554"/>
      <c r="L13" s="553">
        <f>SUM(C13:K13)</f>
        <v>18611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2233</v>
      </c>
      <c r="J17" s="622">
        <f t="shared" si="2"/>
        <v>-83</v>
      </c>
      <c r="K17" s="622">
        <f t="shared" si="2"/>
        <v>0</v>
      </c>
      <c r="L17" s="553">
        <f t="shared" si="1"/>
        <v>18611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65</v>
      </c>
      <c r="J18" s="553">
        <f>+'1-Баланс'!G33</f>
        <v>0</v>
      </c>
      <c r="K18" s="554"/>
      <c r="L18" s="553">
        <f t="shared" si="1"/>
        <v>65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2298</v>
      </c>
      <c r="J31" s="622">
        <f t="shared" si="6"/>
        <v>-83</v>
      </c>
      <c r="K31" s="622">
        <f t="shared" si="6"/>
        <v>0</v>
      </c>
      <c r="L31" s="553">
        <f t="shared" si="1"/>
        <v>18676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2298</v>
      </c>
      <c r="J34" s="556">
        <f t="shared" si="7"/>
        <v>-83</v>
      </c>
      <c r="K34" s="556">
        <f t="shared" si="7"/>
        <v>0</v>
      </c>
      <c r="L34" s="620">
        <f t="shared" si="1"/>
        <v>18676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44343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АНЕЛИЯ ТРИФОНОВА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969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975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6" sqref="F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14</v>
      </c>
      <c r="L12" s="319"/>
      <c r="M12" s="319"/>
      <c r="N12" s="320">
        <f aca="true" t="shared" si="4" ref="N12:N41">K12+L12-M12</f>
        <v>14</v>
      </c>
      <c r="O12" s="319"/>
      <c r="P12" s="319"/>
      <c r="Q12" s="320">
        <f t="shared" si="0"/>
        <v>14</v>
      </c>
      <c r="R12" s="331">
        <f t="shared" si="1"/>
        <v>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2038</v>
      </c>
      <c r="E13" s="319"/>
      <c r="F13" s="319"/>
      <c r="G13" s="320">
        <f t="shared" si="2"/>
        <v>2038</v>
      </c>
      <c r="H13" s="319"/>
      <c r="I13" s="319"/>
      <c r="J13" s="320">
        <f t="shared" si="3"/>
        <v>2038</v>
      </c>
      <c r="K13" s="319">
        <v>1196</v>
      </c>
      <c r="L13" s="319">
        <v>6</v>
      </c>
      <c r="M13" s="319"/>
      <c r="N13" s="320">
        <f t="shared" si="4"/>
        <v>1202</v>
      </c>
      <c r="O13" s="319"/>
      <c r="P13" s="319"/>
      <c r="Q13" s="320">
        <f t="shared" si="0"/>
        <v>1202</v>
      </c>
      <c r="R13" s="331">
        <f t="shared" si="1"/>
        <v>836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3887</v>
      </c>
      <c r="L14" s="319">
        <v>96</v>
      </c>
      <c r="M14" s="319"/>
      <c r="N14" s="320">
        <f t="shared" si="4"/>
        <v>3983</v>
      </c>
      <c r="O14" s="319"/>
      <c r="P14" s="319"/>
      <c r="Q14" s="320">
        <f t="shared" si="0"/>
        <v>3983</v>
      </c>
      <c r="R14" s="331">
        <f t="shared" si="1"/>
        <v>6903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25</v>
      </c>
      <c r="E15" s="319"/>
      <c r="F15" s="319"/>
      <c r="G15" s="320">
        <f t="shared" si="2"/>
        <v>25</v>
      </c>
      <c r="H15" s="319"/>
      <c r="I15" s="319"/>
      <c r="J15" s="320">
        <f t="shared" si="3"/>
        <v>25</v>
      </c>
      <c r="K15" s="319">
        <v>11</v>
      </c>
      <c r="L15" s="319">
        <v>2</v>
      </c>
      <c r="M15" s="319"/>
      <c r="N15" s="320">
        <f t="shared" si="4"/>
        <v>13</v>
      </c>
      <c r="O15" s="319"/>
      <c r="P15" s="319"/>
      <c r="Q15" s="320">
        <f t="shared" si="0"/>
        <v>13</v>
      </c>
      <c r="R15" s="331">
        <f t="shared" si="1"/>
        <v>12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7</v>
      </c>
      <c r="L18" s="319"/>
      <c r="M18" s="319"/>
      <c r="N18" s="320">
        <f t="shared" si="4"/>
        <v>7</v>
      </c>
      <c r="O18" s="319"/>
      <c r="P18" s="319"/>
      <c r="Q18" s="320">
        <f t="shared" si="0"/>
        <v>7</v>
      </c>
      <c r="R18" s="331">
        <f t="shared" si="1"/>
        <v>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13132</v>
      </c>
      <c r="E19" s="321">
        <f>SUM(E11:E18)</f>
        <v>0</v>
      </c>
      <c r="F19" s="321">
        <f>SUM(F11:F18)</f>
        <v>0</v>
      </c>
      <c r="G19" s="320">
        <f t="shared" si="2"/>
        <v>13132</v>
      </c>
      <c r="H19" s="321">
        <f>SUM(H11:H18)</f>
        <v>0</v>
      </c>
      <c r="I19" s="321">
        <f>SUM(I11:I18)</f>
        <v>0</v>
      </c>
      <c r="J19" s="320">
        <f t="shared" si="3"/>
        <v>13132</v>
      </c>
      <c r="K19" s="321">
        <f>SUM(K11:K18)</f>
        <v>5115</v>
      </c>
      <c r="L19" s="321">
        <f>SUM(L11:L18)</f>
        <v>104</v>
      </c>
      <c r="M19" s="321">
        <f>SUM(M11:M18)</f>
        <v>0</v>
      </c>
      <c r="N19" s="320">
        <f t="shared" si="4"/>
        <v>5219</v>
      </c>
      <c r="O19" s="321">
        <f>SUM(O11:O18)</f>
        <v>0</v>
      </c>
      <c r="P19" s="321">
        <f>SUM(P11:P18)</f>
        <v>0</v>
      </c>
      <c r="Q19" s="320">
        <f t="shared" si="0"/>
        <v>5219</v>
      </c>
      <c r="R19" s="331">
        <f t="shared" si="1"/>
        <v>7913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12263</v>
      </c>
      <c r="E20" s="319"/>
      <c r="F20" s="319"/>
      <c r="G20" s="320">
        <f t="shared" si="2"/>
        <v>12263</v>
      </c>
      <c r="H20" s="319"/>
      <c r="I20" s="319"/>
      <c r="J20" s="320">
        <f t="shared" si="3"/>
        <v>12263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12263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>
        <v>1</v>
      </c>
      <c r="G26" s="320">
        <f t="shared" si="2"/>
        <v>9</v>
      </c>
      <c r="H26" s="319"/>
      <c r="I26" s="319"/>
      <c r="J26" s="320">
        <f t="shared" si="3"/>
        <v>9</v>
      </c>
      <c r="K26" s="319">
        <v>3</v>
      </c>
      <c r="L26" s="319"/>
      <c r="M26" s="319"/>
      <c r="N26" s="320">
        <f t="shared" si="4"/>
        <v>3</v>
      </c>
      <c r="O26" s="319"/>
      <c r="P26" s="319"/>
      <c r="Q26" s="320">
        <f t="shared" si="0"/>
        <v>3</v>
      </c>
      <c r="R26" s="331">
        <f t="shared" si="1"/>
        <v>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1</v>
      </c>
      <c r="G27" s="324">
        <f t="shared" si="2"/>
        <v>9</v>
      </c>
      <c r="H27" s="323">
        <f t="shared" si="5"/>
        <v>0</v>
      </c>
      <c r="I27" s="323">
        <f t="shared" si="5"/>
        <v>0</v>
      </c>
      <c r="J27" s="324">
        <f t="shared" si="3"/>
        <v>9</v>
      </c>
      <c r="K27" s="323">
        <f t="shared" si="5"/>
        <v>3</v>
      </c>
      <c r="L27" s="323">
        <f t="shared" si="5"/>
        <v>0</v>
      </c>
      <c r="M27" s="323">
        <f t="shared" si="5"/>
        <v>0</v>
      </c>
      <c r="N27" s="324">
        <f t="shared" si="4"/>
        <v>3</v>
      </c>
      <c r="O27" s="323">
        <f t="shared" si="5"/>
        <v>0</v>
      </c>
      <c r="P27" s="323">
        <f t="shared" si="5"/>
        <v>0</v>
      </c>
      <c r="Q27" s="324">
        <f t="shared" si="0"/>
        <v>3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2371</v>
      </c>
      <c r="E41" s="319"/>
      <c r="F41" s="319"/>
      <c r="G41" s="320">
        <f t="shared" si="2"/>
        <v>2371</v>
      </c>
      <c r="H41" s="319"/>
      <c r="I41" s="319"/>
      <c r="J41" s="320">
        <f t="shared" si="3"/>
        <v>2371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2371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27776</v>
      </c>
      <c r="E42" s="340">
        <f>E19+E20+E21+E27+E40+E41</f>
        <v>0</v>
      </c>
      <c r="F42" s="340">
        <f aca="true" t="shared" si="11" ref="F42:R42">F19+F20+F21+F27+F40+F41</f>
        <v>1</v>
      </c>
      <c r="G42" s="340">
        <f t="shared" si="11"/>
        <v>27775</v>
      </c>
      <c r="H42" s="340">
        <f t="shared" si="11"/>
        <v>0</v>
      </c>
      <c r="I42" s="340">
        <f t="shared" si="11"/>
        <v>0</v>
      </c>
      <c r="J42" s="340">
        <f t="shared" si="11"/>
        <v>27775</v>
      </c>
      <c r="K42" s="340">
        <f t="shared" si="11"/>
        <v>5118</v>
      </c>
      <c r="L42" s="340">
        <f t="shared" si="11"/>
        <v>104</v>
      </c>
      <c r="M42" s="340">
        <f t="shared" si="11"/>
        <v>0</v>
      </c>
      <c r="N42" s="340">
        <f t="shared" si="11"/>
        <v>5222</v>
      </c>
      <c r="O42" s="340">
        <f t="shared" si="11"/>
        <v>0</v>
      </c>
      <c r="P42" s="340">
        <f t="shared" si="11"/>
        <v>0</v>
      </c>
      <c r="Q42" s="340">
        <f t="shared" si="11"/>
        <v>5222</v>
      </c>
      <c r="R42" s="341">
        <f t="shared" si="11"/>
        <v>22553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44343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АНЕЛИЯ ТРИФОНОВА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971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969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975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293</v>
      </c>
      <c r="D18" s="353">
        <f>+D19+D20</f>
        <v>0</v>
      </c>
      <c r="E18" s="360">
        <f t="shared" si="0"/>
        <v>293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293</v>
      </c>
      <c r="D20" s="359"/>
      <c r="E20" s="360">
        <f t="shared" si="0"/>
        <v>293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293</v>
      </c>
      <c r="D21" s="431">
        <f>D13+D17+D18</f>
        <v>0</v>
      </c>
      <c r="E21" s="432">
        <f>E13+E17+E18</f>
        <v>293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4097</v>
      </c>
      <c r="D30" s="359">
        <v>4097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18029</v>
      </c>
      <c r="D31" s="359">
        <v>18029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</v>
      </c>
      <c r="D33" s="359">
        <v>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</v>
      </c>
      <c r="D35" s="353">
        <f>SUM(D36:D39)</f>
        <v>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6</v>
      </c>
      <c r="D37" s="359">
        <v>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234</v>
      </c>
      <c r="D40" s="353">
        <f>SUM(D41:D44)</f>
        <v>234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234</v>
      </c>
      <c r="D44" s="359">
        <v>234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22367</v>
      </c>
      <c r="D45" s="429">
        <f>D26+D30+D31+D33+D32+D34+D35+D40</f>
        <v>22367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22660</v>
      </c>
      <c r="D46" s="435">
        <f>D45+D23+D21+D11</f>
        <v>22367</v>
      </c>
      <c r="E46" s="436">
        <f>E45+E23+E21+E11</f>
        <v>293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7931</v>
      </c>
      <c r="D58" s="129">
        <f>D59+D61</f>
        <v>0</v>
      </c>
      <c r="E58" s="127">
        <f t="shared" si="1"/>
        <v>7931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7931</v>
      </c>
      <c r="D59" s="188"/>
      <c r="E59" s="127">
        <f t="shared" si="1"/>
        <v>7931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/>
      <c r="E65" s="127">
        <f t="shared" si="1"/>
        <v>25000</v>
      </c>
      <c r="F65" s="187"/>
    </row>
    <row r="66" spans="1:6" ht="15.75">
      <c r="A66" s="361" t="s">
        <v>682</v>
      </c>
      <c r="B66" s="126" t="s">
        <v>683</v>
      </c>
      <c r="C66" s="188">
        <v>354</v>
      </c>
      <c r="D66" s="188"/>
      <c r="E66" s="127">
        <f t="shared" si="1"/>
        <v>354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33285</v>
      </c>
      <c r="D68" s="426">
        <f>D54+D58+D63+D64+D65+D66</f>
        <v>0</v>
      </c>
      <c r="E68" s="427">
        <f t="shared" si="1"/>
        <v>33285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177</v>
      </c>
      <c r="D70" s="188"/>
      <c r="E70" s="127">
        <f t="shared" si="1"/>
        <v>177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536</v>
      </c>
      <c r="D77" s="129">
        <f>D78+D80</f>
        <v>536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536</v>
      </c>
      <c r="D78" s="188">
        <v>536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434</v>
      </c>
      <c r="D87" s="125">
        <f>SUM(D88:D92)+D96</f>
        <v>434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386</v>
      </c>
      <c r="D89" s="188">
        <v>386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</v>
      </c>
      <c r="D91" s="188">
        <v>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34</v>
      </c>
      <c r="D92" s="129">
        <f>SUM(D93:D95)</f>
        <v>34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24</v>
      </c>
      <c r="D93" s="188">
        <v>24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</v>
      </c>
      <c r="D94" s="188">
        <v>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</v>
      </c>
      <c r="D95" s="188">
        <v>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</v>
      </c>
      <c r="D96" s="188">
        <v>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217</v>
      </c>
      <c r="D97" s="188">
        <v>217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1187</v>
      </c>
      <c r="D98" s="424">
        <f>D87+D82+D77+D73+D97</f>
        <v>1187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34649</v>
      </c>
      <c r="D99" s="418">
        <f>D98+D70+D68</f>
        <v>1187</v>
      </c>
      <c r="E99" s="418">
        <f>E98+E70+E68</f>
        <v>33462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44343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АНЕЛИЯ ТРИФОНОВА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976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4601923</v>
      </c>
      <c r="D26" s="440"/>
      <c r="E26" s="440"/>
      <c r="F26" s="440">
        <v>15650</v>
      </c>
      <c r="G26" s="440"/>
      <c r="H26" s="440"/>
      <c r="I26" s="441">
        <f t="shared" si="0"/>
        <v>15650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4601923</v>
      </c>
      <c r="D27" s="447">
        <f t="shared" si="2"/>
        <v>0</v>
      </c>
      <c r="E27" s="447">
        <f t="shared" si="2"/>
        <v>0</v>
      </c>
      <c r="F27" s="447">
        <f t="shared" si="2"/>
        <v>15650</v>
      </c>
      <c r="G27" s="447">
        <f t="shared" si="2"/>
        <v>0</v>
      </c>
      <c r="H27" s="447">
        <f t="shared" si="2"/>
        <v>0</v>
      </c>
      <c r="I27" s="448">
        <f t="shared" si="0"/>
        <v>15650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44343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АНЕЛИЯ ТРИФОНОВА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31.03.2021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66029</v>
      </c>
      <c r="D6" s="644">
        <f aca="true" t="shared" si="0" ref="D6:D15">C6-E6</f>
        <v>0</v>
      </c>
      <c r="E6" s="643">
        <f>'1-Баланс'!G95</f>
        <v>66029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18676</v>
      </c>
      <c r="D7" s="644">
        <f t="shared" si="0"/>
        <v>5340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65</v>
      </c>
      <c r="D8" s="644">
        <f t="shared" si="0"/>
        <v>0</v>
      </c>
      <c r="E8" s="643">
        <f>ABS('2-Отчет за доходите'!C44)-ABS('2-Отчет за доходите'!G44)</f>
        <v>65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854</v>
      </c>
      <c r="D9" s="644">
        <f t="shared" si="0"/>
        <v>0</v>
      </c>
      <c r="E9" s="643">
        <f>'3-Отчет за паричния поток'!C45</f>
        <v>854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1003</v>
      </c>
      <c r="D10" s="644">
        <f t="shared" si="0"/>
        <v>0</v>
      </c>
      <c r="E10" s="643">
        <f>'3-Отчет за паричния поток'!C46</f>
        <v>1003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18676</v>
      </c>
      <c r="D11" s="644">
        <f t="shared" si="0"/>
        <v>0</v>
      </c>
      <c r="E11" s="643">
        <f>'4-Отчет за собствения капитал'!L34</f>
        <v>18676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2021-05-05T21:25:54Z</cp:lastPrinted>
  <dcterms:created xsi:type="dcterms:W3CDTF">2006-09-16T00:00:00Z</dcterms:created>
  <dcterms:modified xsi:type="dcterms:W3CDTF">2021-05-26T19:16:31Z</dcterms:modified>
  <cp:category/>
  <cp:version/>
  <cp:contentType/>
  <cp:contentStatus/>
</cp:coreProperties>
</file>