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<sst xmlns="http://schemas.openxmlformats.org/spreadsheetml/2006/main" count="1078" uniqueCount="911">
  <si>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</si>
  <si>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</si>
  <si>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</si>
  <si>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</si>
  <si>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</si>
  <si>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</si>
  <si>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</si>
  <si>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</si>
  <si>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</si>
  <si>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</si>
  <si>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</si>
  <si>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</si>
  <si>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</si>
  <si>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</si>
  <si>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</si>
  <si>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</si>
  <si>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</si>
  <si>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</si>
  <si>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</si>
  <si>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</si>
  <si>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</si>
  <si>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</si>
  <si>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</si>
  <si>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</si>
  <si>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</si>
  <si>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</si>
  <si>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</si>
  <si>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</si>
  <si>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</si>
  <si>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</si>
  <si>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</si>
  <si>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</si>
  <si>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</si>
  <si>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</si>
  <si>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</si>
  <si>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</si>
  <si>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</si>
  <si>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</si>
  <si>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</si>
  <si>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</si>
  <si>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</si>
  <si>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</si>
  <si>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</si>
  <si>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</si>
  <si>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</si>
  <si>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</si>
  <si>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</si>
  <si>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</si>
  <si>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</si>
  <si>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</si>
  <si>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</si>
  <si>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</si>
  <si>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</si>
  <si>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</si>
  <si>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</si>
  <si>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</si>
  <si>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</si>
  <si>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</si>
  <si>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</si>
  <si>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</si>
  <si>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</si>
  <si>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</si>
  <si>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</si>
  <si>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</si>
  <si>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</si>
  <si>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</si>
  <si>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</si>
  <si>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</si>
  <si>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</si>
  <si>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</si>
  <si>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</si>
  <si>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</si>
  <si>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</si>
  <si>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</si>
  <si>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</si>
  <si>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</si>
  <si>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</si>
  <si>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</si>
  <si>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</si>
  <si>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</si>
  <si>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</si>
  <si>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</si>
  <si>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</si>
  <si>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</si>
  <si>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</si>
  <si>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</si>
  <si>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</si>
  <si>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</si>
  <si>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</si>
  <si>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</si>
  <si>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</si>
  <si>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</si>
  <si>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</si>
  <si>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</si>
  <si>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</si>
  <si>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</si>
  <si>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</si>
  <si>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</si>
  <si>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</si>
  <si>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</si>
  <si>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</si>
  <si>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</si>
  <si>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</si>
  <si>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</si>
  <si>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</si>
  <si>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</si>
  <si>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</si>
  <si>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</si>
  <si>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</si>
  <si>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</si>
  <si>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</si>
  <si>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</si>
  <si>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</si>
  <si>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</si>
  <si>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</si>
  <si>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</si>
  <si>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</si>
  <si>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</si>
  <si>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</si>
  <si>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</si>
  <si>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</si>
  <si>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</si>
  <si>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</si>
  <si>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</si>
  <si>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</si>
  <si>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</si>
  <si>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</si>
  <si>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</si>
  <si>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</si>
  <si>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</si>
  <si>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</si>
  <si>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</si>
  <si>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</si>
  <si>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</si>
  <si>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</si>
  <si>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</si>
  <si>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</si>
  <si>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</si>
  <si>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</si>
  <si>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</si>
  <si>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</si>
  <si>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</si>
  <si>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</si>
  <si>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</si>
  <si>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</si>
  <si>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</si>
  <si>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</si>
  <si>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</si>
  <si>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</si>
  <si>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</si>
  <si>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</si>
  <si>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</si>
  <si>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</si>
  <si>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</si>
  <si>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</si>
  <si>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</si>
  <si>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</si>
  <si>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</si>
  <si>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</si>
  <si>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</si>
  <si>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</si>
  <si>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</si>
  <si>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</si>
  <si>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</si>
  <si>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</si>
  <si>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</si>
  <si>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</si>
  <si>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</si>
  <si>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</si>
  <si>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</si>
  <si>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</si>
  <si>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</si>
  <si>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</si>
  <si>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</si>
  <si>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</si>
  <si>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</si>
  <si>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</si>
  <si>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</si>
  <si>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</si>
  <si>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</si>
  <si>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</si>
  <si>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</si>
  <si>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</si>
  <si>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</si>
  <si>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</si>
  <si>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</si>
  <si>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</si>
  <si>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</si>
  <si>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</si>
  <si>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</si>
  <si>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</si>
  <si>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</si>
  <si>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</si>
  <si>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</si>
  <si>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</si>
  <si>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</si>
  <si>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</si>
  <si>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</si>
  <si>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</si>
  <si>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</si>
  <si>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</si>
  <si>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</si>
  <si>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</si>
  <si>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</si>
  <si>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</si>
  <si>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</si>
  <si>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</si>
  <si>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</si>
  <si>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</si>
  <si>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</si>
  <si>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</si>
  <si>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</si>
  <si>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</si>
  <si>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</si>
  <si>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</si>
  <si>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</si>
  <si>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</si>
  <si>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</si>
  <si>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</si>
  <si>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</si>
  <si>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</si>
  <si>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</si>
  <si>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</si>
  <si>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</si>
  <si>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</si>
  <si>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</si>
  <si>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</si>
  <si>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</si>
  <si>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</si>
  <si>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</si>
  <si>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</si>
  <si>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</si>
  <si>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</si>
  <si>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</si>
  <si>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</si>
  <si>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</si>
  <si>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</si>
  <si>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</si>
  <si>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</si>
  <si>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</si>
  <si>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</si>
  <si>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</si>
  <si>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</si>
  <si>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</si>
  <si>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</si>
  <si>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</si>
  <si>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</si>
  <si>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</si>
  <si>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</si>
  <si>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</si>
  <si>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</si>
  <si>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</si>
  <si>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</si>
  <si>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</si>
  <si>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</si>
  <si>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</si>
  <si>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</si>
  <si>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</si>
  <si>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</si>
  <si>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</si>
  <si>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</si>
  <si>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</si>
  <si>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</si>
  <si>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</si>
  <si>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</si>
  <si>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</si>
  <si>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</si>
  <si>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</si>
  <si>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</si>
  <si>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</si>
  <si>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</si>
  <si>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</si>
  <si>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</si>
  <si>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</si>
  <si>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</si>
  <si>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</si>
  <si>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</si>
  <si>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</si>
  <si>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</si>
  <si>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</si>
  <si>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</si>
  <si>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</si>
  <si>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</si>
  <si>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</si>
  <si>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</si>
  <si>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</si>
  <si>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</si>
  <si>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</si>
  <si>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</si>
  <si>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</si>
  <si>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</si>
  <si>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</si>
  <si>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</si>
  <si>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</si>
  <si>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</si>
  <si>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</si>
  <si>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</si>
  <si>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</si>
  <si>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</si>
  <si>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</si>
  <si>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</si>
  <si>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</si>
  <si>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</si>
  <si>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</si>
  <si>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</si>
  <si>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</si>
  <si>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</si>
  <si>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</si>
  <si>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</si>
  <si>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</si>
  <si>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</si>
  <si>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</si>
  <si>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</si>
  <si>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</si>
  <si>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</si>
  <si>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</si>
  <si>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</si>
  <si>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</si>
  <si>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</si>
  <si>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</si>
  <si>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</si>
  <si>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</si>
  <si>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</si>
  <si>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</si>
  <si>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</si>
  <si>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</si>
  <si>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</si>
  <si>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</si>
  <si>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</si>
  <si>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</si>
  <si>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</si>
  <si>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</si>
  <si>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</si>
  <si>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</si>
  <si>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</si>
  <si>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</si>
  <si>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</si>
  <si>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</si>
  <si>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</si>
  <si>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</si>
  <si>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</si>
  <si>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</si>
  <si>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</si>
  <si>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</si>
  <si>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</si>
  <si>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</si>
  <si>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</si>
  <si>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</si>
  <si>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</si>
  <si>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</si>
  <si>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</si>
  <si>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</si>
  <si>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</si>
  <si>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</si>
  <si>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</si>
  <si>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</si>
  <si>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</si>
  <si>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</si>
  <si>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</si>
  <si>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</si>
  <si>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</si>
  <si>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</si>
  <si>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</si>
  <si>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</si>
  <si>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</si>
  <si>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</si>
  <si>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</si>
  <si>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</si>
  <si>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</si>
  <si>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</si>
  <si>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</si>
  <si>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</si>
  <si>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</si>
  <si>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</si>
  <si>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</si>
  <si>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</si>
  <si>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</si>
  <si>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</si>
  <si>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</si>
  <si>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</si>
  <si>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</si>
  <si>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</si>
  <si>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</si>
  <si>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</si>
  <si>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</si>
  <si>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</si>
  <si>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</si>
  <si>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</si>
  <si>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</si>
  <si>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</si>
  <si>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</si>
  <si>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</si>
  <si>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</si>
  <si>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</si>
  <si>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</si>
  <si>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</si>
  <si>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</si>
  <si>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</si>
  <si>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</si>
  <si>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</si>
  <si>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</si>
  <si>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</si>
  <si>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</si>
  <si>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</si>
  <si>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</si>
  <si>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</si>
  <si>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</si>
  <si>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</si>
  <si>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</si>
  <si>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</si>
  <si>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</si>
  <si>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</si>
  <si>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</si>
  <si>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</si>
  <si>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</si>
  <si>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</si>
  <si>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</si>
  <si>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</si>
  <si>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</si>
  <si>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</si>
  <si>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</si>
  <si>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</si>
  <si>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</si>
  <si>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</si>
  <si>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</si>
  <si>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</si>
  <si>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</si>
  <si>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</si>
  <si>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</si>
  <si>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</si>
  <si>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</si>
  <si>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</si>
  <si>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</si>
  <si>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</si>
  <si>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</si>
  <si>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</si>
  <si>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</si>
  <si>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</si>
  <si>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</si>
  <si>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</si>
  <si>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</si>
  <si>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</si>
  <si>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</si>
  <si>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</si>
  <si>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</si>
  <si>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</si>
  <si>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</si>
  <si>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</si>
  <si>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</si>
  <si>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</si>
  <si>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</si>
  <si>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</si>
  <si>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</si>
  <si>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</si>
  <si>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</si>
  <si>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</si>
  <si>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</si>
  <si>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</si>
  <si>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</si>
  <si>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</si>
  <si>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</si>
  <si>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</si>
  <si>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</si>
  <si>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</si>
  <si>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</si>
  <si>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</si>
  <si>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</si>
  <si>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</si>
  <si>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</si>
  <si>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</si>
  <si>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</si>
  <si>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</si>
  <si>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</si>
  <si>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</si>
  <si>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</si>
  <si>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</si>
  <si>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</si>
  <si>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</si>
  <si>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</si>
  <si>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</si>
  <si>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</si>
  <si>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</si>
  <si>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</si>
  <si>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</si>
  <si>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</si>
  <si>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</si>
  <si>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</si>
  <si>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</si>
  <si>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</si>
  <si>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</si>
  <si>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</si>
  <si>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</si>
  <si>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</si>
  <si>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</si>
  <si>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</si>
  <si>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</si>
  <si>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</si>
  <si>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</si>
  <si>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</si>
  <si>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</si>
  <si>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</si>
  <si>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</si>
  <si>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</si>
  <si>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</si>
  <si>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</si>
  <si>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</si>
  <si>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</si>
  <si>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</si>
  <si>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</si>
  <si>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</si>
  <si>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</si>
  <si>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</si>
  <si>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</si>
  <si>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</si>
  <si>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</si>
  <si>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</si>
  <si>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</si>
  <si>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</si>
  <si>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</si>
  <si>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</si>
  <si>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</si>
  <si>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</si>
  <si>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</si>
  <si>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</si>
  <si>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</si>
  <si>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</si>
  <si>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</si>
  <si>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</si>
  <si>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</si>
  <si>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</si>
  <si>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</si>
  <si>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</si>
  <si>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</si>
  <si>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</si>
  <si>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</si>
  <si>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</si>
  <si>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</si>
  <si>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</si>
  <si>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</si>
  <si>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</si>
  <si>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</si>
  <si>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</si>
  <si>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</si>
  <si>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</si>
  <si>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</si>
  <si>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</si>
  <si>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</si>
  <si>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</si>
  <si>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</si>
  <si>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</si>
  <si>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</si>
  <si>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</si>
  <si>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</si>
  <si>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</si>
  <si>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</si>
  <si>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</si>
  <si>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</si>
  <si>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</si>
  <si>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</si>
  <si>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</si>
  <si>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</si>
  <si>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</si>
  <si>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</si>
  <si>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</si>
  <si>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</si>
  <si>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</si>
  <si>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</si>
  <si>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</si>
  <si>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</si>
  <si>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</si>
  <si>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</si>
  <si>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</si>
  <si>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</si>
  <si>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</si>
  <si>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</si>
  <si>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</si>
  <si>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</si>
  <si>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</si>
  <si>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</si>
  <si>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</si>
  <si>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</si>
  <si>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</si>
  <si>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</si>
  <si>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</si>
  <si>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</si>
  <si>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</si>
  <si>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</si>
  <si>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</si>
  <si>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</si>
  <si>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</si>
  <si>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</si>
  <si>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</si>
  <si>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</si>
  <si>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</si>
  <si>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</si>
  <si>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</si>
  <si>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</si>
  <si>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</si>
  <si>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</si>
  <si>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</si>
  <si>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</si>
  <si>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</si>
  <si>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</si>
  <si>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</si>
  <si>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</si>
  <si>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</si>
  <si>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</si>
  <si>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</si>
  <si>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</si>
  <si>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</si>
  <si>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</si>
  <si>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</si>
  <si>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</si>
  <si>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</si>
  <si>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</si>
  <si>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</si>
  <si>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</si>
  <si>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</si>
  <si>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</si>
  <si>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</si>
  <si>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</si>
  <si>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</si>
  <si>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</si>
  <si>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</si>
  <si>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</si>
  <si>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</si>
  <si>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</si>
  <si>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</si>
  <si>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</si>
  <si>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</si>
  <si>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</si>
  <si>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</si>
  <si>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</si>
  <si>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</si>
  <si>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</si>
  <si>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</si>
  <si>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</si>
  <si>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</si>
  <si>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</si>
  <si>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</si>
  <si>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</si>
  <si>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</si>
  <si>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</si>
  <si>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</si>
  <si>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</si>
  <si>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</si>
  <si>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</si>
  <si>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</si>
  <si>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</si>
  <si>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</si>
  <si>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</si>
  <si>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</si>
  <si>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</si>
  <si>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</si>
  <si>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</si>
  <si>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</si>
  <si>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</si>
  <si>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</si>
  <si>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</si>
  <si>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</si>
  <si>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</si>
  <si>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</si>
  <si>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</si>
  <si>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</si>
  <si>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</si>
  <si>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</si>
  <si>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</si>
  <si>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</si>
  <si>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</si>
  <si>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</si>
  <si>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</si>
  <si>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</si>
  <si>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</si>
  <si>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</si>
  <si>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</si>
  <si>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</si>
  <si>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</si>
  <si>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</si>
  <si>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</si>
  <si>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</si>
  <si>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</si>
  <si>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</si>
  <si>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</si>
  <si>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</si>
  <si>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</si>
  <si>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</si>
  <si>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</si>
  <si>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</si>
  <si>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</si>
  <si>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</si>
  <si>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</si>
  <si>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</si>
  <si>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</si>
  <si>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</si>
  <si>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</si>
  <si>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</si>
  <si>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</si>
  <si>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</si>
  <si>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</si>
  <si>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</si>
  <si>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</si>
  <si>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</si>
  <si>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</si>
  <si>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</si>
  <si>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</si>
  <si>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</si>
  <si>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</si>
  <si>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</si>
  <si>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</si>
  <si>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</si>
  <si>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</si>
  <si>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</si>
  <si>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</si>
  <si>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</si>
  <si>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</si>
  <si>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</si>
  <si>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</si>
  <si>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</si>
  <si>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</si>
  <si>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</si>
  <si>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</si>
  <si>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</si>
  <si>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</si>
  <si>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</si>
  <si>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</si>
  <si>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</si>
  <si>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</si>
  <si>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</si>
  <si>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</si>
  <si>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</si>
  <si>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</si>
  <si>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</si>
  <si>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</si>
  <si>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</si>
  <si>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</si>
  <si>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</si>
  <si>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</si>
  <si>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</si>
  <si>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</si>
  <si>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</si>
  <si>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</si>
  <si>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</si>
  <si>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</si>
  <si>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</si>
  <si>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</si>
  <si>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</si>
  <si>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</si>
  <si>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</si>
  <si>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</si>
  <si>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</si>
  <si>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</si>
  <si>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</si>
  <si>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</si>
  <si>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</si>
  <si>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</si>
  <si>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</si>
  <si>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</si>
  <si>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</si>
  <si>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</si>
  <si>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</si>
  <si>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</si>
  <si>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</si>
  <si>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</si>
  <si>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</si>
  <si>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</si>
  <si>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</si>
  <si>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</si>
  <si>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</si>
  <si>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</si>
  <si>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</si>
  <si>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</si>
  <si>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</si>
  <si>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</si>
  <si>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</si>
  <si>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</si>
  <si>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</si>
  <si>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</si>
  <si>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</si>
  <si>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</si>
  <si>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</si>
  <si>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</si>
  <si>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</si>
  <si>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</si>
  <si>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</si>
  <si>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</si>
  <si>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</si>
  <si>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</si>
  <si>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</si>
  <si>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</si>
  <si>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</si>
  <si>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</si>
  <si>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</si>
  <si>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</si>
  <si>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</si>
  <si>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</si>
  <si>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</si>
  <si>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</si>
  <si>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</si>
  <si>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</si>
  <si>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</si>
  <si>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</si>
  <si>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</si>
  <si>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</si>
  <si>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</si>
  <si>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</si>
  <si>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</si>
  <si>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</si>
  <si>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</si>
  <si>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</si>
  <si>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</si>
  <si>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</si>
  <si>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</si>
  <si>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</si>
  <si>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</si>
  <si>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</si>
  <si>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</si>
  <si>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</si>
  <si>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</si>
  <si>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</si>
  <si>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</si>
  <si>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</si>
  <si>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</si>
  <si>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</si>
  <si>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</si>
  <si>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</si>
  <si>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</si>
  <si>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</si>
  <si>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</si>
  <si>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</si>
  <si>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</si>
  <si>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</si>
  <si>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</si>
  <si>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</si>
  <si>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</si>
  <si>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</si>
  <si>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</si>
  <si>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</si>
  <si>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</si>
  <si>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</si>
  <si>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</si>
  <si>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</si>
  <si>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</si>
  <si>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</si>
  <si>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</si>
  <si>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</si>
  <si>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</si>
  <si>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</si>
  <si>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</si>
  <si>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</si>
  <si>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</si>
  <si>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</si>
  <si>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</si>
  <si>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</si>
  <si>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</si>
  <si>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</si>
  <si>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</si>
  <si>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</si>
  <si>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</si>
  <si>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</si>
  <si>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</si>
  <si>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</si>
  <si>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</si>
  <si>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</si>
  <si>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</si>
  <si>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</si>
  <si>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</si>
  <si>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</si>
  <si>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</si>
  <si>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</si>
  <si>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</si>
  <si>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</si>
  <si>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</si>
  <si>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</si>
  <si>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</si>
  <si>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</si>
  <si>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</si>
  <si>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</si>
  <si>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</si>
  <si>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</si>
  <si>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</si>
  <si>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</si>
  <si>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</si>
  <si>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</si>
  <si>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</si>
  <si>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</si>
  <si>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</si>
  <si>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</si>
  <si>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</si>
  <si>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</si>
  <si>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</si>
  <si>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</si>
  <si>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</si>
  <si>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</si>
  <si>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</si>
  <si>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</si>
  <si>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</si>
  <si>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</si>
  <si>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</si>
  <si>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</si>
  <si>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</si>
  <si>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>Отчетен период: 30.09.2014 г.</t>
  </si>
  <si>
    <t>Отчетен период:   30.09.2014 г.</t>
  </si>
  <si>
    <t xml:space="preserve">Дата на съставяне:  20.11.2014                  </t>
  </si>
  <si>
    <t xml:space="preserve">21.11.2014 г. </t>
  </si>
  <si>
    <t xml:space="preserve">                Дата  на съставяне: 21.11.2014 г.</t>
  </si>
  <si>
    <t xml:space="preserve">Отчетен период: 30.09.2014 г. </t>
  </si>
  <si>
    <t>24.11.2014 г.</t>
  </si>
  <si>
    <t>Дата на съставяне: 24.11.2014 г.</t>
  </si>
  <si>
    <t>Отчетен период:  30.09.2014 г.</t>
  </si>
  <si>
    <r>
      <t xml:space="preserve">Отчетен период:    30.09.2014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</si>
  <si>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24</t>
    </r>
    <r>
      <rPr>
        <sz val="10"/>
        <rFont val="Times New Roman"/>
        <family val="1"/>
      </rPr>
      <t>.11.2014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</si>
</sst>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C31" sqref="C31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880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900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63218</v>
      </c>
      <c r="D11" s="222">
        <v>62407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299135</v>
      </c>
      <c r="D12" s="222">
        <v>286808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49717</v>
      </c>
      <c r="D14" s="222">
        <v>46937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1426</v>
      </c>
      <c r="D15" s="222">
        <v>1535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5467</v>
      </c>
      <c r="D16" s="222">
        <v>2686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39872</v>
      </c>
      <c r="D17" s="222">
        <v>20841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>
        <v>454</v>
      </c>
      <c r="D18" s="222">
        <v>488</v>
      </c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459289</v>
      </c>
      <c r="D19" s="226">
        <f>SUM(D11:D18)</f>
        <v>421702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9161</v>
      </c>
      <c r="D20" s="222">
        <v>11423</v>
      </c>
      <c r="E20" s="317" t="s">
        <v>54</v>
      </c>
      <c r="F20" s="322" t="s">
        <v>55</v>
      </c>
      <c r="G20" s="223">
        <v>86797</v>
      </c>
      <c r="H20" s="223">
        <v>86932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207540</v>
      </c>
      <c r="H21" s="227">
        <f>SUM(H22:H24)</f>
        <v>208397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1864</v>
      </c>
      <c r="H22" s="223">
        <v>2947</v>
      </c>
    </row>
    <row r="23" spans="1:13" ht="15">
      <c r="A23" s="315" t="s">
        <v>63</v>
      </c>
      <c r="B23" s="321" t="s">
        <v>64</v>
      </c>
      <c r="C23" s="222">
        <v>8</v>
      </c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768</v>
      </c>
      <c r="D24" s="222">
        <v>870</v>
      </c>
      <c r="E24" s="317" t="s">
        <v>69</v>
      </c>
      <c r="F24" s="322" t="s">
        <v>70</v>
      </c>
      <c r="G24" s="223">
        <v>205676</v>
      </c>
      <c r="H24" s="223">
        <v>205450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294337</v>
      </c>
      <c r="H25" s="225">
        <f>H19+H20+H21</f>
        <v>295329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1344</v>
      </c>
      <c r="D26" s="222">
        <v>1439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2120</v>
      </c>
      <c r="D27" s="226">
        <f>SUM(D23:D26)</f>
        <v>2309</v>
      </c>
      <c r="E27" s="333" t="s">
        <v>80</v>
      </c>
      <c r="F27" s="322" t="s">
        <v>81</v>
      </c>
      <c r="G27" s="225">
        <f>SUM(G28:G30)</f>
        <v>66566</v>
      </c>
      <c r="H27" s="225">
        <f>SUM(H28:H30)</f>
        <v>53193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66566</v>
      </c>
      <c r="H28" s="223">
        <v>53193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17575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>
        <v>15847</v>
      </c>
      <c r="H31" s="223">
        <v>14260</v>
      </c>
      <c r="M31" s="228"/>
    </row>
    <row r="32" spans="1:15" ht="15">
      <c r="A32" s="315" t="s">
        <v>95</v>
      </c>
      <c r="B32" s="330" t="s">
        <v>96</v>
      </c>
      <c r="C32" s="226">
        <f>C30+C31</f>
        <v>17575</v>
      </c>
      <c r="D32" s="226">
        <f>D30+D31</f>
        <v>17604</v>
      </c>
      <c r="E32" s="323" t="s">
        <v>97</v>
      </c>
      <c r="F32" s="322" t="s">
        <v>98</v>
      </c>
      <c r="G32" s="421"/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82413</v>
      </c>
      <c r="H33" s="225">
        <f>H27+H31+H32</f>
        <v>67453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6918</v>
      </c>
      <c r="D34" s="226">
        <f>SUM(D35:D38)</f>
        <v>6848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379487</v>
      </c>
      <c r="H36" s="225">
        <f>H25+H17+H33</f>
        <v>365519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6896</v>
      </c>
      <c r="D37" s="222">
        <v>6826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22</v>
      </c>
      <c r="D38" s="222">
        <v>22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9261</v>
      </c>
      <c r="H39" s="223">
        <v>9353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7948</v>
      </c>
      <c r="H43" s="223">
        <v>5512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78301</v>
      </c>
      <c r="H44" s="223">
        <f>46182+538</f>
        <v>46720</v>
      </c>
    </row>
    <row r="45" spans="1:15" ht="15">
      <c r="A45" s="315" t="s">
        <v>133</v>
      </c>
      <c r="B45" s="329" t="s">
        <v>134</v>
      </c>
      <c r="C45" s="226">
        <f>C34+C39+C44</f>
        <v>6918</v>
      </c>
      <c r="D45" s="226">
        <f>D34+D39+D44</f>
        <v>6848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5212</v>
      </c>
      <c r="H48" s="223">
        <f>464+404</f>
        <v>868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91461</v>
      </c>
      <c r="H49" s="225">
        <f>SUM(H43:H48)</f>
        <v>53100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92</v>
      </c>
      <c r="D50" s="222">
        <v>92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92</v>
      </c>
      <c r="D51" s="226">
        <f>SUM(D47:D50)</f>
        <v>92</v>
      </c>
      <c r="E51" s="331" t="s">
        <v>154</v>
      </c>
      <c r="F51" s="325" t="s">
        <v>155</v>
      </c>
      <c r="G51" s="223">
        <v>167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15039</v>
      </c>
      <c r="H53" s="223">
        <v>15039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774</v>
      </c>
      <c r="H54" s="223">
        <v>753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495155</v>
      </c>
      <c r="D55" s="226">
        <f>D19+D20+D21+D27+D32+D45+D51+D53+D54</f>
        <v>459978</v>
      </c>
      <c r="E55" s="317" t="s">
        <v>169</v>
      </c>
      <c r="F55" s="341" t="s">
        <v>170</v>
      </c>
      <c r="G55" s="225">
        <f>G49+G51+G52+G53+G54</f>
        <v>107441</v>
      </c>
      <c r="H55" s="225">
        <f>H49+H51+H52+H53+H54</f>
        <v>69071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2878</v>
      </c>
      <c r="D58" s="222">
        <f>2967+87</f>
        <v>3054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879</v>
      </c>
      <c r="D59" s="222">
        <v>991</v>
      </c>
      <c r="E59" s="331" t="s">
        <v>178</v>
      </c>
      <c r="F59" s="322" t="s">
        <v>179</v>
      </c>
      <c r="G59" s="223">
        <v>3360</v>
      </c>
      <c r="H59" s="223">
        <v>18182</v>
      </c>
      <c r="M59" s="228"/>
    </row>
    <row r="60" spans="1:8" ht="15">
      <c r="A60" s="315" t="s">
        <v>180</v>
      </c>
      <c r="B60" s="321" t="s">
        <v>181</v>
      </c>
      <c r="C60" s="222">
        <v>4930</v>
      </c>
      <c r="D60" s="222">
        <f>496+3227</f>
        <v>3723</v>
      </c>
      <c r="E60" s="317" t="s">
        <v>182</v>
      </c>
      <c r="F60" s="322" t="s">
        <v>183</v>
      </c>
      <c r="G60" s="223">
        <v>84</v>
      </c>
      <c r="H60" s="223">
        <v>4370</v>
      </c>
    </row>
    <row r="61" spans="1:18" ht="15">
      <c r="A61" s="315" t="s">
        <v>184</v>
      </c>
      <c r="B61" s="324" t="s">
        <v>185</v>
      </c>
      <c r="C61" s="222">
        <v>2123</v>
      </c>
      <c r="D61" s="222">
        <v>3011</v>
      </c>
      <c r="E61" s="323" t="s">
        <v>186</v>
      </c>
      <c r="F61" s="352" t="s">
        <v>187</v>
      </c>
      <c r="G61" s="225">
        <f>SUM(G62:G68)</f>
        <v>19949</v>
      </c>
      <c r="H61" s="225">
        <f>SUM(H62:H68)</f>
        <v>11574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2428</v>
      </c>
      <c r="H62" s="223">
        <v>1605</v>
      </c>
    </row>
    <row r="63" spans="1:13" ht="15">
      <c r="A63" s="315" t="s">
        <v>192</v>
      </c>
      <c r="B63" s="321" t="s">
        <v>193</v>
      </c>
      <c r="C63" s="222">
        <v>20</v>
      </c>
      <c r="D63" s="222">
        <v>37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10830</v>
      </c>
      <c r="D64" s="226">
        <f>SUM(D58:D63)</f>
        <v>10816</v>
      </c>
      <c r="E64" s="317" t="s">
        <v>197</v>
      </c>
      <c r="F64" s="322" t="s">
        <v>198</v>
      </c>
      <c r="G64" s="223">
        <v>10868</v>
      </c>
      <c r="H64" s="223">
        <v>5435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2780</v>
      </c>
      <c r="H65" s="223">
        <v>3104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2219</v>
      </c>
      <c r="H66" s="223">
        <v>705</v>
      </c>
    </row>
    <row r="67" spans="1:8" ht="15">
      <c r="A67" s="315" t="s">
        <v>204</v>
      </c>
      <c r="B67" s="321" t="s">
        <v>205</v>
      </c>
      <c r="C67" s="222">
        <v>7</v>
      </c>
      <c r="D67" s="222">
        <v>9</v>
      </c>
      <c r="E67" s="317" t="s">
        <v>206</v>
      </c>
      <c r="F67" s="322" t="s">
        <v>207</v>
      </c>
      <c r="G67" s="223">
        <v>763</v>
      </c>
      <c r="H67" s="223">
        <v>253</v>
      </c>
    </row>
    <row r="68" spans="1:8" ht="15">
      <c r="A68" s="315" t="s">
        <v>208</v>
      </c>
      <c r="B68" s="321" t="s">
        <v>209</v>
      </c>
      <c r="C68" s="222">
        <v>7722</v>
      </c>
      <c r="D68" s="222">
        <v>2028</v>
      </c>
      <c r="E68" s="317" t="s">
        <v>210</v>
      </c>
      <c r="F68" s="322" t="s">
        <v>211</v>
      </c>
      <c r="G68" s="223">
        <v>891</v>
      </c>
      <c r="H68" s="223">
        <v>472</v>
      </c>
    </row>
    <row r="69" spans="1:8" ht="15">
      <c r="A69" s="315" t="s">
        <v>212</v>
      </c>
      <c r="B69" s="321" t="s">
        <v>213</v>
      </c>
      <c r="C69" s="222">
        <v>464</v>
      </c>
      <c r="D69" s="222">
        <v>634</v>
      </c>
      <c r="E69" s="331" t="s">
        <v>75</v>
      </c>
      <c r="F69" s="322" t="s">
        <v>214</v>
      </c>
      <c r="G69" s="223">
        <v>1809</v>
      </c>
      <c r="H69" s="223">
        <v>213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180</v>
      </c>
      <c r="D71" s="222">
        <v>107</v>
      </c>
      <c r="E71" s="333" t="s">
        <v>43</v>
      </c>
      <c r="F71" s="353" t="s">
        <v>221</v>
      </c>
      <c r="G71" s="232">
        <f>G59+G60+G61+G69+G70</f>
        <v>25202</v>
      </c>
      <c r="H71" s="232">
        <f>H59+H60+H61+H69+H70</f>
        <v>34339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2620</v>
      </c>
      <c r="D72" s="222">
        <f>355+64</f>
        <v>419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627</v>
      </c>
      <c r="D74" s="222">
        <f>55+294+637</f>
        <v>986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11620</v>
      </c>
      <c r="D75" s="226">
        <f>SUM(D67:D74)</f>
        <v>4183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140</v>
      </c>
      <c r="H76" s="223">
        <v>80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25342</v>
      </c>
      <c r="H79" s="233">
        <f>H71+H74+H75+H76</f>
        <v>34419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234</v>
      </c>
      <c r="D87" s="222">
        <v>52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3448</v>
      </c>
      <c r="D88" s="222">
        <v>3134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219</v>
      </c>
      <c r="D89" s="222">
        <v>199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>
        <v>25</v>
      </c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3926</v>
      </c>
      <c r="D91" s="226">
        <f>SUM(D87:D90)</f>
        <v>3385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26376</v>
      </c>
      <c r="D93" s="226">
        <f>D64+D75+D84+D91+D92</f>
        <v>18384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521531</v>
      </c>
      <c r="D94" s="235">
        <f>D93+D55</f>
        <v>478362</v>
      </c>
      <c r="E94" s="370" t="s">
        <v>267</v>
      </c>
      <c r="F94" s="371" t="s">
        <v>268</v>
      </c>
      <c r="G94" s="236">
        <f>G36+G39+G55+G79</f>
        <v>521531</v>
      </c>
      <c r="H94" s="236">
        <f>H36+H39+H55+H79</f>
        <v>478362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903</v>
      </c>
      <c r="B100" s="244"/>
      <c r="C100" s="588" t="s">
        <v>895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G41" sqref="G4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901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15142</v>
      </c>
      <c r="D9" s="92">
        <v>14893</v>
      </c>
      <c r="E9" s="393" t="s">
        <v>282</v>
      </c>
      <c r="F9" s="395" t="s">
        <v>283</v>
      </c>
      <c r="G9" s="101">
        <v>9957</v>
      </c>
      <c r="H9" s="101">
        <v>8801</v>
      </c>
    </row>
    <row r="10" spans="1:8" ht="12">
      <c r="A10" s="393" t="s">
        <v>284</v>
      </c>
      <c r="B10" s="394" t="s">
        <v>285</v>
      </c>
      <c r="C10" s="92">
        <v>16433</v>
      </c>
      <c r="D10" s="92">
        <v>15364</v>
      </c>
      <c r="E10" s="393" t="s">
        <v>286</v>
      </c>
      <c r="F10" s="395" t="s">
        <v>287</v>
      </c>
      <c r="G10" s="101">
        <v>37594</v>
      </c>
      <c r="H10" s="101">
        <v>41324</v>
      </c>
    </row>
    <row r="11" spans="1:8" ht="12">
      <c r="A11" s="393" t="s">
        <v>288</v>
      </c>
      <c r="B11" s="394" t="s">
        <v>289</v>
      </c>
      <c r="C11" s="92">
        <v>10223</v>
      </c>
      <c r="D11" s="92">
        <v>10857</v>
      </c>
      <c r="E11" s="396" t="s">
        <v>290</v>
      </c>
      <c r="F11" s="395" t="s">
        <v>291</v>
      </c>
      <c r="G11" s="101">
        <v>40330</v>
      </c>
      <c r="H11" s="101">
        <v>42939</v>
      </c>
    </row>
    <row r="12" spans="1:8" ht="12">
      <c r="A12" s="393" t="s">
        <v>292</v>
      </c>
      <c r="B12" s="394" t="s">
        <v>293</v>
      </c>
      <c r="C12" s="92">
        <v>16753</v>
      </c>
      <c r="D12" s="92">
        <v>14629</v>
      </c>
      <c r="E12" s="396" t="s">
        <v>75</v>
      </c>
      <c r="F12" s="395" t="s">
        <v>294</v>
      </c>
      <c r="G12" s="101">
        <v>5541</v>
      </c>
      <c r="H12" s="101">
        <v>4953</v>
      </c>
    </row>
    <row r="13" spans="1:18" ht="12">
      <c r="A13" s="393" t="s">
        <v>295</v>
      </c>
      <c r="B13" s="394" t="s">
        <v>296</v>
      </c>
      <c r="C13" s="92">
        <v>3401</v>
      </c>
      <c r="D13" s="92">
        <v>3083</v>
      </c>
      <c r="E13" s="397" t="s">
        <v>48</v>
      </c>
      <c r="F13" s="398" t="s">
        <v>297</v>
      </c>
      <c r="G13" s="102">
        <f>SUM(G9:G12)</f>
        <v>93422</v>
      </c>
      <c r="H13" s="102">
        <f>SUM(H9:H12)</f>
        <v>98017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12274</v>
      </c>
      <c r="D14" s="92">
        <v>13613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-664</v>
      </c>
      <c r="D15" s="93">
        <v>401</v>
      </c>
      <c r="E15" s="391" t="s">
        <v>302</v>
      </c>
      <c r="F15" s="400" t="s">
        <v>303</v>
      </c>
      <c r="G15" s="101">
        <v>312</v>
      </c>
      <c r="H15" s="101">
        <v>348</v>
      </c>
    </row>
    <row r="16" spans="1:8" ht="12">
      <c r="A16" s="393" t="s">
        <v>304</v>
      </c>
      <c r="B16" s="394" t="s">
        <v>305</v>
      </c>
      <c r="C16" s="93">
        <v>2246</v>
      </c>
      <c r="D16" s="93">
        <v>1472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75808</v>
      </c>
      <c r="D19" s="95">
        <f>SUM(D9:D15)+D16</f>
        <v>74312</v>
      </c>
      <c r="E19" s="403" t="s">
        <v>314</v>
      </c>
      <c r="F19" s="399" t="s">
        <v>315</v>
      </c>
      <c r="G19" s="101">
        <v>13</v>
      </c>
      <c r="H19" s="101">
        <v>21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>
        <v>111</v>
      </c>
      <c r="H20" s="101">
        <v>142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</v>
      </c>
      <c r="H21" s="101">
        <v>535</v>
      </c>
    </row>
    <row r="22" spans="1:8" ht="24">
      <c r="A22" s="390" t="s">
        <v>321</v>
      </c>
      <c r="B22" s="405" t="s">
        <v>322</v>
      </c>
      <c r="C22" s="92">
        <v>1800</v>
      </c>
      <c r="D22" s="92">
        <v>2128</v>
      </c>
      <c r="E22" s="403" t="s">
        <v>323</v>
      </c>
      <c r="F22" s="399" t="s">
        <v>324</v>
      </c>
      <c r="G22" s="101">
        <v>355</v>
      </c>
      <c r="H22" s="101">
        <v>415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20</v>
      </c>
      <c r="D24" s="92"/>
      <c r="E24" s="397" t="s">
        <v>100</v>
      </c>
      <c r="F24" s="400" t="s">
        <v>331</v>
      </c>
      <c r="G24" s="102">
        <f>SUM(G19:G23)</f>
        <v>481</v>
      </c>
      <c r="H24" s="102">
        <f>SUM(H19:H23)</f>
        <v>1113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1820</v>
      </c>
      <c r="D26" s="95">
        <f>SUM(D22:D25)</f>
        <v>2128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77628</v>
      </c>
      <c r="D28" s="96">
        <f>D26+D19</f>
        <v>76440</v>
      </c>
      <c r="E28" s="190" t="s">
        <v>336</v>
      </c>
      <c r="F28" s="400" t="s">
        <v>337</v>
      </c>
      <c r="G28" s="102">
        <f>G13+G15+G24</f>
        <v>94215</v>
      </c>
      <c r="H28" s="102">
        <f>H13+H15+H24</f>
        <v>99478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16587</v>
      </c>
      <c r="D30" s="96">
        <f>IF((H28-D28)&gt;0,H28-D28,IF((H28-D28)=0,0,0))</f>
        <v>23038</v>
      </c>
      <c r="E30" s="190" t="s">
        <v>340</v>
      </c>
      <c r="F30" s="400" t="s">
        <v>341</v>
      </c>
      <c r="G30" s="104">
        <f>IF((C28-G28)&gt;0,C28-G28,IF((C28-G28)=0,0,0))</f>
        <v>0</v>
      </c>
      <c r="H30" s="104">
        <f>IF((D28-H28)&gt;0,D28-H28,IF((D28-H28)=0,0,0))</f>
        <v>0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>
        <v>70</v>
      </c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77628</v>
      </c>
      <c r="D33" s="95">
        <f>D28+D31+D32</f>
        <v>76440</v>
      </c>
      <c r="E33" s="190" t="s">
        <v>351</v>
      </c>
      <c r="F33" s="400" t="s">
        <v>352</v>
      </c>
      <c r="G33" s="104">
        <f>G32+G31+G28</f>
        <v>94285</v>
      </c>
      <c r="H33" s="104">
        <f>H32+H31+H28</f>
        <v>99478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16657</v>
      </c>
      <c r="D34" s="96">
        <f>IF((H33-D33)&gt;0,H33-D33,0)</f>
        <v>23038</v>
      </c>
      <c r="E34" s="409" t="s">
        <v>355</v>
      </c>
      <c r="F34" s="400" t="s">
        <v>356</v>
      </c>
      <c r="G34" s="102">
        <f>IF((C33-G33)&gt;0,C33-G33,0)</f>
        <v>0</v>
      </c>
      <c r="H34" s="102">
        <f>IF((D33-H33)&gt;0,D33-H33,0)</f>
        <v>0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859</v>
      </c>
      <c r="D35" s="95">
        <f>D36+D37+D38</f>
        <v>1266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>
        <v>859</v>
      </c>
      <c r="D36" s="92">
        <v>1266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15798</v>
      </c>
      <c r="D39" s="98">
        <f>IF((D34-D35)&gt;0,D34-D35,0)</f>
        <v>21772</v>
      </c>
      <c r="E39" s="416" t="s">
        <v>367</v>
      </c>
      <c r="F39" s="191" t="s">
        <v>368</v>
      </c>
      <c r="G39" s="105">
        <f>IF(C39&gt;0,0,G34+C35)</f>
        <v>0</v>
      </c>
      <c r="H39" s="105">
        <f>IF(D39&gt;0,0,H34+D35)</f>
        <v>0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49</v>
      </c>
      <c r="H40" s="101">
        <v>135</v>
      </c>
    </row>
    <row r="41" spans="1:18" ht="12">
      <c r="A41" s="190" t="s">
        <v>372</v>
      </c>
      <c r="B41" s="386" t="s">
        <v>373</v>
      </c>
      <c r="C41" s="99">
        <f>C39-C40</f>
        <v>15798</v>
      </c>
      <c r="D41" s="99">
        <f>D39-D40</f>
        <v>21772</v>
      </c>
      <c r="E41" s="190" t="s">
        <v>374</v>
      </c>
      <c r="F41" s="191" t="s">
        <v>375</v>
      </c>
      <c r="G41" s="104">
        <f>G39-G40</f>
        <v>-49</v>
      </c>
      <c r="H41" s="104">
        <f>H39-H40</f>
        <v>-135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94285</v>
      </c>
      <c r="D42" s="100">
        <f>D33+D35+D39</f>
        <v>99478</v>
      </c>
      <c r="E42" s="193" t="s">
        <v>378</v>
      </c>
      <c r="F42" s="194" t="s">
        <v>379</v>
      </c>
      <c r="G42" s="104">
        <f>G39+G33</f>
        <v>94285</v>
      </c>
      <c r="H42" s="104">
        <f>H39+H33</f>
        <v>99478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895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:A16384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900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90368</v>
      </c>
      <c r="D10" s="106">
        <v>97755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-45271</v>
      </c>
      <c r="D11" s="106">
        <v>-44963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-16683</v>
      </c>
      <c r="D13" s="106">
        <v>-14763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-607</v>
      </c>
      <c r="D14" s="106">
        <v>-2196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-1147</v>
      </c>
      <c r="D15" s="106">
        <v>-2294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10</v>
      </c>
      <c r="D16" s="106">
        <v>1</v>
      </c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-219</v>
      </c>
      <c r="D17" s="106">
        <v>-131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5</v>
      </c>
      <c r="D18" s="106">
        <v>19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162</v>
      </c>
      <c r="D19" s="106">
        <v>-599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26618</v>
      </c>
      <c r="D20" s="107">
        <f>SUM(D10:D19)</f>
        <v>32829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-44716</v>
      </c>
      <c r="D22" s="106">
        <v>-18893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125</v>
      </c>
      <c r="D23" s="106">
        <v>10</v>
      </c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-4</v>
      </c>
      <c r="D24" s="106">
        <v>-3</v>
      </c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23</v>
      </c>
      <c r="D25" s="106">
        <v>8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26</v>
      </c>
      <c r="D29" s="106">
        <v>41</v>
      </c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-44546</v>
      </c>
      <c r="D32" s="107">
        <f>SUM(D22:D31)</f>
        <v>-18837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641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41473</v>
      </c>
      <c r="D36" s="106">
        <v>8054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-20188</v>
      </c>
      <c r="D37" s="106">
        <v>-15206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-182</v>
      </c>
      <c r="D38" s="106">
        <v>-228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-1987</v>
      </c>
      <c r="D39" s="106">
        <v>-2034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-1414</v>
      </c>
      <c r="D40" s="106">
        <v>-1942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722</v>
      </c>
      <c r="D41" s="106">
        <v>499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18424</v>
      </c>
      <c r="D42" s="107">
        <f>SUM(D34:D41)</f>
        <v>-10216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496</v>
      </c>
      <c r="D43" s="107">
        <f>D42+D32+D20</f>
        <v>3776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4667</v>
      </c>
      <c r="D44" s="200">
        <v>891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5163</v>
      </c>
      <c r="D45" s="107">
        <f>D44+D43</f>
        <v>4667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3682</v>
      </c>
      <c r="D46" s="108">
        <v>7427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244</v>
      </c>
      <c r="D47" s="108">
        <v>113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" right="0.7480314960629921" top="0.47" bottom="0.5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L16" sqref="L16:M16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877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901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86932</v>
      </c>
      <c r="F11" s="110">
        <f>'справка №1-БАЛАНС'!H22</f>
        <v>2947</v>
      </c>
      <c r="G11" s="110">
        <f>'справка №1-БАЛАНС'!H23</f>
        <v>0</v>
      </c>
      <c r="H11" s="112">
        <v>205450</v>
      </c>
      <c r="I11" s="110">
        <f>'справка №1-БАЛАНС'!H28+'справка №1-БАЛАНС'!H31</f>
        <v>67453</v>
      </c>
      <c r="J11" s="110">
        <f>'справка №1-БАЛАНС'!H29+'справка №1-БАЛАНС'!H32</f>
        <v>0</v>
      </c>
      <c r="K11" s="112"/>
      <c r="L11" s="457">
        <f>SUM(C11:K11)</f>
        <v>365519</v>
      </c>
      <c r="M11" s="110">
        <f>'справка №1-БАЛАНС'!H39</f>
        <v>9353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86932</v>
      </c>
      <c r="F15" s="113">
        <f t="shared" si="2"/>
        <v>2947</v>
      </c>
      <c r="G15" s="113">
        <f t="shared" si="2"/>
        <v>0</v>
      </c>
      <c r="H15" s="113">
        <f t="shared" si="2"/>
        <v>205450</v>
      </c>
      <c r="I15" s="113">
        <f t="shared" si="2"/>
        <v>67453</v>
      </c>
      <c r="J15" s="113">
        <f t="shared" si="2"/>
        <v>0</v>
      </c>
      <c r="K15" s="113">
        <f t="shared" si="2"/>
        <v>0</v>
      </c>
      <c r="L15" s="457">
        <f t="shared" si="1"/>
        <v>365519</v>
      </c>
      <c r="M15" s="113">
        <f t="shared" si="2"/>
        <v>9353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15847</v>
      </c>
      <c r="J16" s="458">
        <f>+'справка №1-БАЛАНС'!G32</f>
        <v>0</v>
      </c>
      <c r="K16" s="112"/>
      <c r="L16" s="457">
        <f t="shared" si="1"/>
        <v>15847</v>
      </c>
      <c r="M16" s="112">
        <v>-49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-2072</v>
      </c>
      <c r="J17" s="114">
        <f>J18+J19</f>
        <v>0</v>
      </c>
      <c r="K17" s="114">
        <f t="shared" si="3"/>
        <v>0</v>
      </c>
      <c r="L17" s="457">
        <f t="shared" si="1"/>
        <v>-2072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>
        <v>-2072</v>
      </c>
      <c r="J18" s="112"/>
      <c r="K18" s="112"/>
      <c r="L18" s="457">
        <f t="shared" si="1"/>
        <v>-2072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-135</v>
      </c>
      <c r="F28" s="112">
        <v>-1083</v>
      </c>
      <c r="G28" s="112"/>
      <c r="H28" s="112">
        <v>226</v>
      </c>
      <c r="I28" s="112">
        <v>1185</v>
      </c>
      <c r="J28" s="112"/>
      <c r="K28" s="112"/>
      <c r="L28" s="457">
        <f t="shared" si="1"/>
        <v>193</v>
      </c>
      <c r="M28" s="112">
        <v>-43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86797</v>
      </c>
      <c r="F29" s="111">
        <f t="shared" si="6"/>
        <v>1864</v>
      </c>
      <c r="G29" s="111">
        <f t="shared" si="6"/>
        <v>0</v>
      </c>
      <c r="H29" s="111">
        <f t="shared" si="6"/>
        <v>205676</v>
      </c>
      <c r="I29" s="111">
        <f t="shared" si="6"/>
        <v>82413</v>
      </c>
      <c r="J29" s="111">
        <f>J11+J17+J20+J21+J24+J28+J27+J16</f>
        <v>0</v>
      </c>
      <c r="K29" s="111">
        <f t="shared" si="6"/>
        <v>0</v>
      </c>
      <c r="L29" s="457">
        <f t="shared" si="1"/>
        <v>379487</v>
      </c>
      <c r="M29" s="111">
        <f>M11+M17+M20+M21+M24+M28+M27+M16</f>
        <v>9261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86797</v>
      </c>
      <c r="F32" s="111">
        <f t="shared" si="7"/>
        <v>1864</v>
      </c>
      <c r="G32" s="111">
        <f t="shared" si="7"/>
        <v>0</v>
      </c>
      <c r="H32" s="111">
        <f t="shared" si="7"/>
        <v>205676</v>
      </c>
      <c r="I32" s="111">
        <f t="shared" si="7"/>
        <v>82413</v>
      </c>
      <c r="J32" s="111">
        <f t="shared" si="7"/>
        <v>0</v>
      </c>
      <c r="K32" s="111">
        <f t="shared" si="7"/>
        <v>0</v>
      </c>
      <c r="L32" s="457">
        <f t="shared" si="1"/>
        <v>379487</v>
      </c>
      <c r="M32" s="111">
        <f>M29+M30+M31</f>
        <v>9261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904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895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F40" sqref="F40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905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62407</v>
      </c>
      <c r="E9" s="261">
        <v>1014</v>
      </c>
      <c r="F9" s="261">
        <v>203</v>
      </c>
      <c r="G9" s="127">
        <f>D9+E9-F9</f>
        <v>63218</v>
      </c>
      <c r="H9" s="117"/>
      <c r="I9" s="117"/>
      <c r="J9" s="127">
        <f>G9+H9-I9</f>
        <v>63218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63218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321043</v>
      </c>
      <c r="E10" s="261">
        <v>18269</v>
      </c>
      <c r="F10" s="261">
        <v>686</v>
      </c>
      <c r="G10" s="127">
        <f aca="true" t="shared" si="2" ref="G10:G40">D10+E10-F10</f>
        <v>338626</v>
      </c>
      <c r="H10" s="117"/>
      <c r="I10" s="117"/>
      <c r="J10" s="127">
        <f aca="true" t="shared" si="3" ref="J10:J40">G10+H10-I10</f>
        <v>338626</v>
      </c>
      <c r="K10" s="117">
        <v>34235</v>
      </c>
      <c r="L10" s="117">
        <v>5273</v>
      </c>
      <c r="M10" s="117">
        <v>17</v>
      </c>
      <c r="N10" s="127">
        <f>K10+L10-M10</f>
        <v>39491</v>
      </c>
      <c r="O10" s="117"/>
      <c r="P10" s="117"/>
      <c r="Q10" s="127">
        <f t="shared" si="0"/>
        <v>39491</v>
      </c>
      <c r="R10" s="127">
        <f t="shared" si="1"/>
        <v>299135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110398</v>
      </c>
      <c r="E11" s="261">
        <v>6494</v>
      </c>
      <c r="F11" s="261">
        <v>468</v>
      </c>
      <c r="G11" s="127">
        <f t="shared" si="2"/>
        <v>116424</v>
      </c>
      <c r="H11" s="117"/>
      <c r="I11" s="117"/>
      <c r="J11" s="127">
        <f t="shared" si="3"/>
        <v>116424</v>
      </c>
      <c r="K11" s="117">
        <v>63461</v>
      </c>
      <c r="L11" s="117">
        <f>1714+1903</f>
        <v>3617</v>
      </c>
      <c r="M11" s="117">
        <v>371</v>
      </c>
      <c r="N11" s="127">
        <f aca="true" t="shared" si="4" ref="N11:N40">K11+L11-M11</f>
        <v>66707</v>
      </c>
      <c r="O11" s="117"/>
      <c r="P11" s="117"/>
      <c r="Q11" s="127">
        <f t="shared" si="0"/>
        <v>66707</v>
      </c>
      <c r="R11" s="127">
        <f t="shared" si="1"/>
        <v>49717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6678</v>
      </c>
      <c r="E13" s="261">
        <v>223</v>
      </c>
      <c r="F13" s="261">
        <v>23</v>
      </c>
      <c r="G13" s="127">
        <f t="shared" si="2"/>
        <v>6878</v>
      </c>
      <c r="H13" s="117"/>
      <c r="I13" s="117"/>
      <c r="J13" s="127">
        <f t="shared" si="3"/>
        <v>6878</v>
      </c>
      <c r="K13" s="117">
        <v>5143</v>
      </c>
      <c r="L13" s="117">
        <v>330</v>
      </c>
      <c r="M13" s="117">
        <v>21</v>
      </c>
      <c r="N13" s="127">
        <f t="shared" si="4"/>
        <v>5452</v>
      </c>
      <c r="O13" s="117"/>
      <c r="P13" s="117"/>
      <c r="Q13" s="127">
        <f t="shared" si="0"/>
        <v>5452</v>
      </c>
      <c r="R13" s="127">
        <f t="shared" si="1"/>
        <v>1426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31642</v>
      </c>
      <c r="E14" s="612">
        <v>3468</v>
      </c>
      <c r="F14" s="612">
        <v>306</v>
      </c>
      <c r="G14" s="127">
        <f t="shared" si="2"/>
        <v>34804</v>
      </c>
      <c r="H14" s="117"/>
      <c r="I14" s="117"/>
      <c r="J14" s="127">
        <f t="shared" si="3"/>
        <v>34804</v>
      </c>
      <c r="K14" s="117">
        <v>28956</v>
      </c>
      <c r="L14" s="117">
        <v>681</v>
      </c>
      <c r="M14" s="117">
        <v>300</v>
      </c>
      <c r="N14" s="127">
        <f t="shared" si="4"/>
        <v>29337</v>
      </c>
      <c r="O14" s="117"/>
      <c r="P14" s="117"/>
      <c r="Q14" s="127">
        <f t="shared" si="0"/>
        <v>29337</v>
      </c>
      <c r="R14" s="127">
        <f t="shared" si="1"/>
        <v>5467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20841</v>
      </c>
      <c r="E15" s="261">
        <v>47883</v>
      </c>
      <c r="F15" s="261">
        <v>28852</v>
      </c>
      <c r="G15" s="127">
        <f t="shared" si="2"/>
        <v>39872</v>
      </c>
      <c r="H15" s="117"/>
      <c r="I15" s="117"/>
      <c r="J15" s="127">
        <f t="shared" si="3"/>
        <v>39872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39872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>
        <v>488</v>
      </c>
      <c r="E16" s="261"/>
      <c r="F16" s="261"/>
      <c r="G16" s="127">
        <f t="shared" si="2"/>
        <v>488</v>
      </c>
      <c r="H16" s="117"/>
      <c r="I16" s="117"/>
      <c r="J16" s="127">
        <f t="shared" si="3"/>
        <v>488</v>
      </c>
      <c r="K16" s="117"/>
      <c r="L16" s="117">
        <v>34</v>
      </c>
      <c r="M16" s="117"/>
      <c r="N16" s="127">
        <f t="shared" si="4"/>
        <v>34</v>
      </c>
      <c r="O16" s="117"/>
      <c r="P16" s="117"/>
      <c r="Q16" s="127">
        <f t="shared" si="5"/>
        <v>34</v>
      </c>
      <c r="R16" s="127">
        <f t="shared" si="6"/>
        <v>454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553497</v>
      </c>
      <c r="E17" s="266">
        <f aca="true" t="shared" si="7" ref="E17:P17">SUM(E9:E16)</f>
        <v>77351</v>
      </c>
      <c r="F17" s="266">
        <f t="shared" si="7"/>
        <v>30538</v>
      </c>
      <c r="G17" s="127">
        <f t="shared" si="2"/>
        <v>600310</v>
      </c>
      <c r="H17" s="128">
        <f t="shared" si="7"/>
        <v>0</v>
      </c>
      <c r="I17" s="128">
        <f t="shared" si="7"/>
        <v>0</v>
      </c>
      <c r="J17" s="127">
        <f t="shared" si="3"/>
        <v>600310</v>
      </c>
      <c r="K17" s="128">
        <f>SUM(K9:K16)</f>
        <v>131795</v>
      </c>
      <c r="L17" s="128">
        <f>SUM(L9:L16)</f>
        <v>9935</v>
      </c>
      <c r="M17" s="128">
        <f t="shared" si="7"/>
        <v>709</v>
      </c>
      <c r="N17" s="127">
        <f t="shared" si="4"/>
        <v>141021</v>
      </c>
      <c r="O17" s="128">
        <f t="shared" si="7"/>
        <v>0</v>
      </c>
      <c r="P17" s="128">
        <f t="shared" si="7"/>
        <v>0</v>
      </c>
      <c r="Q17" s="127">
        <f t="shared" si="5"/>
        <v>141021</v>
      </c>
      <c r="R17" s="127">
        <f t="shared" si="6"/>
        <v>459289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11423</v>
      </c>
      <c r="E18" s="259">
        <v>521</v>
      </c>
      <c r="F18" s="259">
        <v>2783</v>
      </c>
      <c r="G18" s="127">
        <f t="shared" si="2"/>
        <v>9161</v>
      </c>
      <c r="H18" s="115"/>
      <c r="I18" s="115"/>
      <c r="J18" s="127">
        <f t="shared" si="3"/>
        <v>9161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9161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>
        <v>8</v>
      </c>
      <c r="F21" s="261"/>
      <c r="G21" s="127">
        <f t="shared" si="2"/>
        <v>8</v>
      </c>
      <c r="H21" s="117"/>
      <c r="I21" s="117"/>
      <c r="J21" s="127">
        <f t="shared" si="3"/>
        <v>8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8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3171</v>
      </c>
      <c r="E22" s="261">
        <v>70</v>
      </c>
      <c r="F22" s="261"/>
      <c r="G22" s="127">
        <f t="shared" si="2"/>
        <v>3241</v>
      </c>
      <c r="H22" s="117"/>
      <c r="I22" s="117"/>
      <c r="J22" s="127">
        <f t="shared" si="3"/>
        <v>3241</v>
      </c>
      <c r="K22" s="117">
        <v>2301</v>
      </c>
      <c r="L22" s="117">
        <v>172</v>
      </c>
      <c r="M22" s="117"/>
      <c r="N22" s="127">
        <f t="shared" si="4"/>
        <v>2473</v>
      </c>
      <c r="O22" s="117"/>
      <c r="P22" s="117"/>
      <c r="Q22" s="127">
        <f t="shared" si="5"/>
        <v>2473</v>
      </c>
      <c r="R22" s="127">
        <f t="shared" si="6"/>
        <v>768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2855</v>
      </c>
      <c r="E24" s="261">
        <v>570</v>
      </c>
      <c r="F24" s="261">
        <v>963</v>
      </c>
      <c r="G24" s="127">
        <f t="shared" si="2"/>
        <v>2462</v>
      </c>
      <c r="H24" s="117"/>
      <c r="I24" s="117"/>
      <c r="J24" s="127">
        <f t="shared" si="3"/>
        <v>2462</v>
      </c>
      <c r="K24" s="117">
        <v>1416</v>
      </c>
      <c r="L24" s="117">
        <v>116</v>
      </c>
      <c r="M24" s="117">
        <v>414</v>
      </c>
      <c r="N24" s="127">
        <f t="shared" si="4"/>
        <v>1118</v>
      </c>
      <c r="O24" s="117"/>
      <c r="P24" s="117"/>
      <c r="Q24" s="127">
        <f t="shared" si="5"/>
        <v>1118</v>
      </c>
      <c r="R24" s="127">
        <f t="shared" si="6"/>
        <v>1344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6026</v>
      </c>
      <c r="E25" s="262">
        <f aca="true" t="shared" si="8" ref="E25:P25">SUM(E21:E24)</f>
        <v>648</v>
      </c>
      <c r="F25" s="262">
        <f t="shared" si="8"/>
        <v>963</v>
      </c>
      <c r="G25" s="119">
        <f t="shared" si="2"/>
        <v>5711</v>
      </c>
      <c r="H25" s="118">
        <f t="shared" si="8"/>
        <v>0</v>
      </c>
      <c r="I25" s="118">
        <f t="shared" si="8"/>
        <v>0</v>
      </c>
      <c r="J25" s="119">
        <f t="shared" si="3"/>
        <v>5711</v>
      </c>
      <c r="K25" s="118">
        <f t="shared" si="8"/>
        <v>3717</v>
      </c>
      <c r="L25" s="118">
        <f t="shared" si="8"/>
        <v>288</v>
      </c>
      <c r="M25" s="118">
        <f t="shared" si="8"/>
        <v>414</v>
      </c>
      <c r="N25" s="119">
        <f t="shared" si="4"/>
        <v>3591</v>
      </c>
      <c r="O25" s="118">
        <f t="shared" si="8"/>
        <v>0</v>
      </c>
      <c r="P25" s="118">
        <f t="shared" si="8"/>
        <v>0</v>
      </c>
      <c r="Q25" s="119">
        <f t="shared" si="5"/>
        <v>3591</v>
      </c>
      <c r="R25" s="119">
        <f t="shared" si="6"/>
        <v>2120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6848</v>
      </c>
      <c r="E27" s="264">
        <f aca="true" t="shared" si="9" ref="E27:P27">SUM(E28:E31)</f>
        <v>0</v>
      </c>
      <c r="F27" s="264">
        <f t="shared" si="9"/>
        <v>51</v>
      </c>
      <c r="G27" s="124">
        <f t="shared" si="2"/>
        <v>6797</v>
      </c>
      <c r="H27" s="123">
        <f t="shared" si="9"/>
        <v>0</v>
      </c>
      <c r="I27" s="123">
        <f t="shared" si="9"/>
        <v>0</v>
      </c>
      <c r="J27" s="124">
        <f t="shared" si="3"/>
        <v>6797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6797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6826</v>
      </c>
      <c r="E30" s="261"/>
      <c r="F30" s="261">
        <v>51</v>
      </c>
      <c r="G30" s="127">
        <f t="shared" si="2"/>
        <v>6775</v>
      </c>
      <c r="H30" s="125"/>
      <c r="I30" s="125"/>
      <c r="J30" s="127">
        <f t="shared" si="3"/>
        <v>6775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6775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22</v>
      </c>
      <c r="E31" s="261"/>
      <c r="F31" s="261"/>
      <c r="G31" s="127">
        <f t="shared" si="2"/>
        <v>22</v>
      </c>
      <c r="H31" s="125"/>
      <c r="I31" s="125"/>
      <c r="J31" s="127">
        <f t="shared" si="3"/>
        <v>22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6848</v>
      </c>
      <c r="E38" s="266">
        <f aca="true" t="shared" si="13" ref="E38:P38">E27+E32+E37</f>
        <v>0</v>
      </c>
      <c r="F38" s="266">
        <f t="shared" si="13"/>
        <v>51</v>
      </c>
      <c r="G38" s="127">
        <f t="shared" si="2"/>
        <v>6797</v>
      </c>
      <c r="H38" s="128">
        <f t="shared" si="13"/>
        <v>0</v>
      </c>
      <c r="I38" s="128">
        <f t="shared" si="13"/>
        <v>0</v>
      </c>
      <c r="J38" s="127">
        <f t="shared" si="3"/>
        <v>6797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6797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>
        <v>29</v>
      </c>
      <c r="G39" s="127">
        <f t="shared" si="2"/>
        <v>17575</v>
      </c>
      <c r="H39" s="125"/>
      <c r="I39" s="125"/>
      <c r="J39" s="127">
        <f t="shared" si="3"/>
        <v>17575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17575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583975</v>
      </c>
      <c r="E40" s="508">
        <f aca="true" t="shared" si="14" ref="E40:P40">E17++E25+E38+E39</f>
        <v>77999</v>
      </c>
      <c r="F40" s="508">
        <f t="shared" si="14"/>
        <v>31581</v>
      </c>
      <c r="G40" s="127">
        <f t="shared" si="2"/>
        <v>630393</v>
      </c>
      <c r="H40" s="483">
        <f t="shared" si="14"/>
        <v>0</v>
      </c>
      <c r="I40" s="483">
        <f t="shared" si="14"/>
        <v>0</v>
      </c>
      <c r="J40" s="127">
        <f t="shared" si="3"/>
        <v>630393</v>
      </c>
      <c r="K40" s="483">
        <f t="shared" si="14"/>
        <v>135512</v>
      </c>
      <c r="L40" s="483">
        <f t="shared" si="14"/>
        <v>10223</v>
      </c>
      <c r="M40" s="483">
        <f t="shared" si="14"/>
        <v>1123</v>
      </c>
      <c r="N40" s="127">
        <f t="shared" si="4"/>
        <v>144612</v>
      </c>
      <c r="O40" s="483">
        <f t="shared" si="14"/>
        <v>0</v>
      </c>
      <c r="P40" s="483">
        <f t="shared" si="14"/>
        <v>0</v>
      </c>
      <c r="Q40" s="127">
        <f t="shared" si="10"/>
        <v>144612</v>
      </c>
      <c r="R40" s="127">
        <f t="shared" si="11"/>
        <v>485781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902</v>
      </c>
      <c r="C44" s="478"/>
      <c r="D44" s="479"/>
      <c r="E44" s="479"/>
      <c r="F44" s="479"/>
      <c r="G44" s="469"/>
      <c r="H44" s="480" t="s">
        <v>896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40">
      <selection activeCell="A111" sqref="A111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92</v>
      </c>
      <c r="D16" s="181">
        <f>+D17+D18</f>
        <v>0</v>
      </c>
      <c r="E16" s="182">
        <f t="shared" si="0"/>
        <v>92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92</v>
      </c>
      <c r="D18" s="169"/>
      <c r="E18" s="182">
        <f t="shared" si="0"/>
        <v>92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92</v>
      </c>
      <c r="D19" s="165">
        <f>D11+D15+D16</f>
        <v>0</v>
      </c>
      <c r="E19" s="180">
        <f>E11+E15+E16</f>
        <v>92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7</v>
      </c>
      <c r="D24" s="181">
        <f>SUM(D25:D27)</f>
        <v>7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7</v>
      </c>
      <c r="D26" s="169">
        <v>7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7722</v>
      </c>
      <c r="D28" s="169">
        <v>7722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464</v>
      </c>
      <c r="D29" s="169">
        <v>464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180</v>
      </c>
      <c r="D31" s="169">
        <v>180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2620</v>
      </c>
      <c r="D33" s="166">
        <f>SUM(D34:D37)</f>
        <v>2620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2582</v>
      </c>
      <c r="D35" s="169">
        <v>2582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>
        <v>38</v>
      </c>
      <c r="D37" s="169">
        <v>38</v>
      </c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627</v>
      </c>
      <c r="D38" s="166">
        <f>SUM(D39:D42)</f>
        <v>627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627</v>
      </c>
      <c r="D42" s="169">
        <v>627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11620</v>
      </c>
      <c r="D43" s="165">
        <f>D24+D28+D29+D31+D30+D32+D33+D38</f>
        <v>11620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11712</v>
      </c>
      <c r="D44" s="164">
        <f>D43+D21+D19+D9</f>
        <v>11620</v>
      </c>
      <c r="E44" s="180">
        <f>E43+E21+E19+E9</f>
        <v>92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7948</v>
      </c>
      <c r="D52" s="164">
        <f>SUM(D53:D55)</f>
        <v>0</v>
      </c>
      <c r="E52" s="181">
        <f>C52-D52</f>
        <v>7948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7948</v>
      </c>
      <c r="D53" s="169"/>
      <c r="E53" s="181">
        <f>C53-D53</f>
        <v>7948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78301</v>
      </c>
      <c r="D56" s="164">
        <f>D57+D59</f>
        <v>0</v>
      </c>
      <c r="E56" s="181">
        <f t="shared" si="1"/>
        <v>78301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78301</v>
      </c>
      <c r="D57" s="169"/>
      <c r="E57" s="181">
        <f t="shared" si="1"/>
        <v>78301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5212</v>
      </c>
      <c r="D64" s="169"/>
      <c r="E64" s="181">
        <f t="shared" si="1"/>
        <v>5212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91461</v>
      </c>
      <c r="D66" s="164">
        <f>D52+D56+D61+D62+D63+D64</f>
        <v>0</v>
      </c>
      <c r="E66" s="181">
        <f t="shared" si="1"/>
        <v>91461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15039</v>
      </c>
      <c r="D68" s="169"/>
      <c r="E68" s="181">
        <f t="shared" si="1"/>
        <v>15039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2428</v>
      </c>
      <c r="D71" s="166">
        <f>SUM(D72:D74)</f>
        <v>2428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760</v>
      </c>
      <c r="D72" s="169">
        <v>760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1668</v>
      </c>
      <c r="D73" s="169">
        <v>1668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3360</v>
      </c>
      <c r="D75" s="164">
        <f>D76+D78</f>
        <v>3360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3360</v>
      </c>
      <c r="D76" s="169">
        <v>3360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84</v>
      </c>
      <c r="D80" s="164">
        <f>SUM(D81:D84)</f>
        <v>84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84</v>
      </c>
      <c r="D84" s="169">
        <v>84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17521</v>
      </c>
      <c r="D85" s="165">
        <f>SUM(D86:D90)+D94</f>
        <v>17521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10868</v>
      </c>
      <c r="D87" s="169">
        <v>10868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2780</v>
      </c>
      <c r="D88" s="169">
        <v>2780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2219</v>
      </c>
      <c r="D89" s="169">
        <v>2219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891</v>
      </c>
      <c r="D90" s="164">
        <f>SUM(D91:D93)</f>
        <v>891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>
        <v>891</v>
      </c>
      <c r="D93" s="169">
        <v>891</v>
      </c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763</v>
      </c>
      <c r="D94" s="169">
        <v>763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1809</v>
      </c>
      <c r="D95" s="169">
        <v>1809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25202</v>
      </c>
      <c r="D96" s="165">
        <f>D85+D80+D75+D71+D95</f>
        <v>25202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131702</v>
      </c>
      <c r="D97" s="165">
        <f>D96+D68+D66</f>
        <v>25202</v>
      </c>
      <c r="E97" s="165">
        <f>E96+E68+E66</f>
        <v>106500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906</v>
      </c>
      <c r="B110" s="516"/>
      <c r="C110" s="515"/>
      <c r="D110" s="588" t="s">
        <v>895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20" sqref="B20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908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6918</v>
      </c>
      <c r="G12" s="156"/>
      <c r="H12" s="156"/>
      <c r="I12" s="142">
        <f aca="true" t="shared" si="0" ref="I12:I25">F12+G12+H12</f>
        <v>6918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6918</v>
      </c>
      <c r="G17" s="269">
        <f t="shared" si="1"/>
        <v>0</v>
      </c>
      <c r="H17" s="269">
        <f t="shared" si="1"/>
        <v>0</v>
      </c>
      <c r="I17" s="269">
        <f t="shared" si="1"/>
        <v>6918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907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895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4">C13-E13</f>
        <v>6213</v>
      </c>
    </row>
    <row r="14" spans="1:6" ht="12.75">
      <c r="A14" s="77" t="s">
        <v>882</v>
      </c>
      <c r="B14" s="78"/>
      <c r="C14" s="605">
        <v>23033</v>
      </c>
      <c r="D14" s="606">
        <v>90.21</v>
      </c>
      <c r="E14" s="581"/>
      <c r="F14" s="597">
        <f t="shared" si="0"/>
        <v>23033</v>
      </c>
    </row>
    <row r="15" spans="1:6" ht="12.75">
      <c r="A15" s="77" t="s">
        <v>883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884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887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888</v>
      </c>
      <c r="B20" s="81"/>
      <c r="C20" s="605">
        <v>25627</v>
      </c>
      <c r="D20" s="606">
        <v>99.99</v>
      </c>
      <c r="E20" s="607">
        <v>25627</v>
      </c>
      <c r="F20" s="597">
        <f t="shared" si="0"/>
        <v>0</v>
      </c>
    </row>
    <row r="21" spans="1:6" ht="12" customHeight="1">
      <c r="A21" s="77" t="s">
        <v>889</v>
      </c>
      <c r="B21" s="78"/>
      <c r="C21" s="605">
        <v>2563</v>
      </c>
      <c r="D21" s="606">
        <v>89.99</v>
      </c>
      <c r="E21" s="581"/>
      <c r="F21" s="597">
        <f t="shared" si="0"/>
        <v>2563</v>
      </c>
    </row>
    <row r="22" spans="1:6" ht="12.75">
      <c r="A22" s="77" t="s">
        <v>890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894</v>
      </c>
      <c r="B24" s="78"/>
      <c r="C24" s="605">
        <v>1250</v>
      </c>
      <c r="D24" s="606">
        <v>66.1</v>
      </c>
      <c r="E24" s="607"/>
      <c r="F24" s="597">
        <f t="shared" si="0"/>
        <v>1250</v>
      </c>
    </row>
    <row r="25" spans="1:16" ht="11.25" customHeight="1">
      <c r="A25" s="79" t="s">
        <v>569</v>
      </c>
      <c r="B25" s="80" t="s">
        <v>835</v>
      </c>
      <c r="C25" s="600">
        <f>SUM(C12:C24)</f>
        <v>108800.17</v>
      </c>
      <c r="D25" s="595"/>
      <c r="E25" s="613">
        <f>SUM(E12:E22)</f>
        <v>58079</v>
      </c>
      <c r="F25" s="614">
        <f>SUM(F12:F22)</f>
        <v>49449.17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878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879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892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 t="s">
        <v>897</v>
      </c>
      <c r="B47" s="81"/>
      <c r="C47" s="611">
        <v>1017</v>
      </c>
      <c r="D47" s="606">
        <v>7.39</v>
      </c>
      <c r="E47" s="611">
        <v>1017</v>
      </c>
      <c r="F47" s="597">
        <f>C47-E47</f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2108</v>
      </c>
      <c r="D57" s="595"/>
      <c r="E57" s="271">
        <f>SUM(E44:E56)</f>
        <v>1017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898</v>
      </c>
      <c r="B59" s="78"/>
      <c r="C59" s="605">
        <f>10000/1000</f>
        <v>10</v>
      </c>
      <c r="D59" s="606"/>
      <c r="E59" s="605"/>
      <c r="F59" s="597">
        <f>C59-E59</f>
        <v>10</v>
      </c>
    </row>
    <row r="60" spans="1:6" ht="12.75">
      <c r="A60" s="77" t="s">
        <v>899</v>
      </c>
      <c r="B60" s="81"/>
      <c r="C60" s="605">
        <v>1</v>
      </c>
      <c r="D60" s="605"/>
      <c r="E60" s="605"/>
      <c r="F60" s="597">
        <f>C60-E60</f>
        <v>1</v>
      </c>
    </row>
    <row r="61" spans="1:6" ht="12.75">
      <c r="A61" s="77" t="s">
        <v>363</v>
      </c>
      <c r="B61" s="81"/>
      <c r="C61" s="605">
        <v>11</v>
      </c>
      <c r="D61" s="605"/>
      <c r="E61" s="605"/>
      <c r="F61" s="597">
        <f>C61-E61</f>
        <v>11</v>
      </c>
    </row>
    <row r="62" spans="1:6" ht="12.75">
      <c r="A62" s="77"/>
      <c r="B62" s="78"/>
      <c r="C62" s="605"/>
      <c r="D62" s="594"/>
      <c r="E62" s="581"/>
      <c r="F62" s="597">
        <f>C62-E62</f>
        <v>0</v>
      </c>
    </row>
    <row r="63" spans="1:6" ht="12.75">
      <c r="A63" s="77"/>
      <c r="B63" s="78"/>
      <c r="C63" s="605"/>
      <c r="D63" s="594"/>
      <c r="E63" s="581"/>
      <c r="F63" s="597">
        <f aca="true" t="shared" si="3" ref="F63:F70">C63-E63</f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22</v>
      </c>
      <c r="D71" s="595"/>
      <c r="E71" s="271">
        <f>SUM(E59:E70)</f>
        <v>0</v>
      </c>
      <c r="F71" s="598">
        <f>SUM(F59:F70)</f>
        <v>22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110930.17</v>
      </c>
      <c r="D72" s="595"/>
      <c r="E72" s="271">
        <f>E71+E57+E42+E25</f>
        <v>59096</v>
      </c>
      <c r="F72" s="598">
        <f>F71+F57+F42+F25</f>
        <v>50562.17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873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872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891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910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895</v>
      </c>
      <c r="D145" s="88"/>
      <c r="E145" s="88" t="s">
        <v>874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59:F70 F47 C12:F24 C27:F41 C44:F46 C48:F56 D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2014-11-24T13:09:49Z</cp:lastPrinted>
  <dcterms:created xsi:type="dcterms:W3CDTF">2000-06-29T12:02:40Z</dcterms:created>
  <dcterms:modified xsi:type="dcterms:W3CDTF">2014-11-24T14:47:55Z</dcterms:modified>
  <cp:category/>
  <cp:version/>
  <cp:contentType/>
  <cp:contentStatus/>
</cp:coreProperties>
</file>