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86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<sst xmlns="http://schemas.openxmlformats.org/spreadsheetml/2006/main" count="1077" uniqueCount="888">
  <si>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</si>
  <si>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</si>
  <si>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</si>
  <si>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</si>
  <si>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</si>
  <si>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</si>
  <si>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</si>
  <si>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</si>
  <si>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</si>
  <si>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</si>
  <si>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</si>
  <si>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</si>
  <si>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</si>
  <si>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</si>
  <si>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</si>
  <si>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</si>
  <si>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</si>
  <si>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</si>
  <si>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</si>
  <si>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</si>
  <si>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</si>
  <si>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</si>
  <si>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</si>
  <si>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</si>
  <si>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</si>
  <si>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</si>
  <si>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</si>
  <si>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</si>
  <si>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</si>
  <si>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</si>
  <si>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</si>
  <si>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</si>
  <si>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</si>
  <si>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</si>
  <si>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</si>
  <si>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</si>
  <si>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</si>
  <si>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</si>
  <si>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</si>
  <si>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</si>
  <si>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</si>
  <si>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</si>
  <si>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</si>
  <si>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</si>
  <si>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</si>
  <si>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</si>
  <si>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</si>
  <si>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</si>
  <si>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</si>
  <si>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</si>
  <si>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</si>
  <si>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</si>
  <si>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</si>
  <si>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</si>
  <si>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</si>
  <si>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</si>
  <si>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</si>
  <si>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</si>
  <si>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</si>
  <si>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</si>
  <si>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</si>
  <si>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</si>
  <si>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</si>
  <si>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</si>
  <si>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</si>
  <si>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</si>
  <si>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</si>
  <si>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</si>
  <si>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</si>
  <si>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</si>
  <si>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</si>
  <si>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</si>
  <si>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</si>
  <si>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</si>
  <si>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</si>
  <si>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</si>
  <si>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</si>
  <si>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</si>
  <si>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</si>
  <si>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</si>
  <si>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</si>
  <si>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</si>
  <si>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</si>
  <si>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</si>
  <si>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</si>
  <si>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</si>
  <si>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</si>
  <si>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</si>
  <si>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</si>
  <si>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</si>
  <si>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</si>
  <si>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</si>
  <si>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</si>
  <si>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</si>
  <si>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</si>
  <si>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</si>
  <si>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</si>
  <si>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</si>
  <si>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</si>
  <si>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</si>
  <si>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</si>
  <si>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</si>
  <si>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</si>
  <si>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</si>
  <si>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</si>
  <si>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</si>
  <si>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</si>
  <si>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</si>
  <si>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</si>
  <si>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</si>
  <si>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</si>
  <si>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</si>
  <si>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</si>
  <si>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</si>
  <si>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</si>
  <si>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</si>
  <si>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</si>
  <si>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</si>
  <si>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</si>
  <si>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</si>
  <si>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</si>
  <si>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</si>
  <si>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</si>
  <si>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</si>
  <si>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</si>
  <si>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</si>
  <si>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</si>
  <si>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</si>
  <si>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</si>
  <si>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</si>
  <si>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</si>
  <si>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</si>
  <si>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</si>
  <si>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</si>
  <si>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</si>
  <si>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</si>
  <si>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</si>
  <si>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</si>
  <si>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</si>
  <si>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</si>
  <si>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</si>
  <si>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</si>
  <si>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</si>
  <si>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</si>
  <si>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</si>
  <si>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</si>
  <si>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</si>
  <si>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</si>
  <si>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</si>
  <si>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</si>
  <si>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</si>
  <si>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</si>
  <si>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</si>
  <si>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</si>
  <si>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</si>
  <si>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</si>
  <si>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</si>
  <si>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</si>
  <si>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</si>
  <si>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</si>
  <si>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</si>
  <si>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</si>
  <si>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</si>
  <si>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</si>
  <si>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</si>
  <si>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</si>
  <si>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</si>
  <si>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</si>
  <si>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</si>
  <si>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</si>
  <si>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</si>
  <si>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</si>
  <si>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</si>
  <si>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</si>
  <si>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</si>
  <si>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</si>
  <si>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</si>
  <si>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</si>
  <si>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</si>
  <si>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</si>
  <si>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</si>
  <si>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</si>
  <si>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</si>
  <si>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</si>
  <si>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</si>
  <si>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</si>
  <si>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</si>
  <si>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</si>
  <si>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</si>
  <si>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</si>
  <si>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</si>
  <si>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</si>
  <si>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</si>
  <si>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</si>
  <si>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</si>
  <si>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</si>
  <si>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</si>
  <si>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</si>
  <si>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</si>
  <si>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</si>
  <si>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</si>
  <si>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</si>
  <si>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</si>
  <si>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</si>
  <si>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</si>
  <si>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</si>
  <si>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</si>
  <si>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</si>
  <si>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</si>
  <si>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</si>
  <si>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</si>
  <si>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</si>
  <si>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</si>
  <si>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</si>
  <si>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</si>
  <si>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</si>
  <si>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</si>
  <si>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</si>
  <si>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</si>
  <si>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</si>
  <si>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</si>
  <si>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</si>
  <si>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</si>
  <si>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</si>
  <si>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</si>
  <si>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</si>
  <si>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</si>
  <si>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</si>
  <si>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</si>
  <si>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</si>
  <si>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</si>
  <si>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</si>
  <si>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</si>
  <si>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</si>
  <si>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</si>
  <si>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</si>
  <si>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</si>
  <si>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</si>
  <si>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</si>
  <si>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</si>
  <si>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</si>
  <si>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</si>
  <si>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</si>
  <si>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</si>
  <si>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</si>
  <si>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</si>
  <si>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</si>
  <si>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</si>
  <si>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</si>
  <si>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</si>
  <si>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</si>
  <si>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</si>
  <si>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</si>
  <si>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</si>
  <si>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</si>
  <si>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</si>
  <si>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</si>
  <si>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</si>
  <si>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</si>
  <si>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</si>
  <si>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</si>
  <si>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</si>
  <si>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</si>
  <si>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</si>
  <si>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</si>
  <si>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</si>
  <si>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</si>
  <si>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</si>
  <si>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</si>
  <si>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</si>
  <si>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</si>
  <si>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</si>
  <si>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</si>
  <si>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</si>
  <si>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</si>
  <si>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</si>
  <si>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</si>
  <si>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</si>
  <si>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</si>
  <si>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</si>
  <si>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</si>
  <si>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</si>
  <si>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</si>
  <si>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</si>
  <si>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</si>
  <si>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</si>
  <si>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</si>
  <si>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</si>
  <si>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</si>
  <si>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</si>
  <si>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</si>
  <si>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</si>
  <si>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</si>
  <si>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</si>
  <si>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</si>
  <si>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</si>
  <si>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</si>
  <si>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</si>
  <si>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</si>
  <si>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</si>
  <si>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</si>
  <si>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</si>
  <si>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</si>
  <si>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</si>
  <si>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</si>
  <si>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</si>
  <si>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</si>
  <si>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</si>
  <si>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</si>
  <si>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</si>
  <si>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</si>
  <si>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</si>
  <si>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</si>
  <si>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</si>
  <si>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</si>
  <si>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</si>
  <si>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</si>
  <si>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</si>
  <si>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</si>
  <si>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</si>
  <si>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</si>
  <si>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</si>
  <si>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</si>
  <si>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</si>
  <si>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</si>
  <si>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</si>
  <si>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</si>
  <si>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</si>
  <si>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</si>
  <si>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</si>
  <si>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</si>
  <si>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</si>
  <si>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</si>
  <si>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</si>
  <si>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</si>
  <si>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</si>
  <si>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</si>
  <si>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</si>
  <si>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</si>
  <si>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</si>
  <si>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</si>
  <si>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</si>
  <si>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</si>
  <si>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</si>
  <si>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</si>
  <si>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</si>
  <si>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</si>
  <si>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</si>
  <si>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</si>
  <si>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</si>
  <si>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</si>
  <si>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</si>
  <si>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</si>
  <si>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</si>
  <si>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</si>
  <si>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</si>
  <si>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</si>
  <si>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</si>
  <si>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</si>
  <si>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</si>
  <si>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</si>
  <si>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</si>
  <si>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</si>
  <si>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</si>
  <si>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</si>
  <si>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</si>
  <si>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</si>
  <si>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</si>
  <si>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</si>
  <si>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</si>
  <si>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</si>
  <si>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</si>
  <si>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</si>
  <si>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</si>
  <si>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</si>
  <si>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</si>
  <si>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</si>
  <si>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</si>
  <si>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</si>
  <si>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</si>
  <si>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</si>
  <si>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</si>
  <si>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</si>
  <si>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</si>
  <si>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</si>
  <si>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</si>
  <si>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</si>
  <si>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</si>
  <si>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</si>
  <si>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</si>
  <si>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</si>
  <si>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</si>
  <si>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</si>
  <si>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</si>
  <si>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</si>
  <si>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</si>
  <si>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</si>
  <si>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</si>
  <si>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</si>
  <si>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</si>
  <si>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</si>
  <si>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</si>
  <si>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</si>
  <si>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</si>
  <si>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</si>
  <si>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</si>
  <si>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</si>
  <si>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</si>
  <si>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</si>
  <si>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</si>
  <si>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</si>
  <si>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</si>
  <si>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</si>
  <si>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</si>
  <si>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</si>
  <si>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</si>
  <si>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</si>
  <si>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</si>
  <si>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</si>
  <si>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</si>
  <si>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</si>
  <si>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</si>
  <si>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</si>
  <si>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</si>
  <si>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</si>
  <si>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</si>
  <si>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</si>
  <si>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</si>
  <si>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</si>
  <si>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</si>
  <si>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</si>
  <si>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</si>
  <si>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</si>
  <si>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</si>
  <si>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</si>
  <si>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</si>
  <si>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</si>
  <si>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</si>
  <si>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</si>
  <si>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</si>
  <si>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</si>
  <si>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</si>
  <si>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</si>
  <si>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</si>
  <si>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</si>
  <si>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</si>
  <si>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</si>
  <si>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</si>
  <si>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</si>
  <si>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</si>
  <si>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</si>
  <si>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</si>
  <si>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</si>
  <si>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</si>
  <si>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</si>
  <si>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</si>
  <si>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</si>
  <si>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</si>
  <si>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</si>
  <si>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</si>
  <si>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</si>
  <si>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</si>
  <si>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</si>
  <si>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</si>
  <si>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</si>
  <si>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</si>
  <si>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</si>
  <si>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</si>
  <si>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</si>
  <si>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</si>
  <si>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</si>
  <si>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</si>
  <si>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</si>
  <si>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</si>
  <si>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</si>
  <si>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</si>
  <si>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</si>
  <si>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</si>
  <si>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</si>
  <si>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</si>
  <si>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</si>
  <si>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</si>
  <si>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</si>
  <si>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</si>
  <si>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</si>
  <si>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</si>
  <si>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</si>
  <si>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</si>
  <si>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</si>
  <si>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</si>
  <si>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</si>
  <si>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</si>
  <si>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</si>
  <si>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</si>
  <si>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</si>
  <si>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</si>
  <si>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</si>
  <si>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</si>
  <si>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</si>
  <si>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</si>
  <si>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</si>
  <si>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</si>
  <si>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</si>
  <si>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</si>
  <si>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</si>
  <si>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</si>
  <si>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</si>
  <si>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</si>
  <si>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</si>
  <si>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</si>
  <si>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</si>
  <si>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</si>
  <si>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</si>
  <si>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</si>
  <si>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</si>
  <si>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</si>
  <si>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</si>
  <si>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</si>
  <si>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</si>
  <si>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</si>
  <si>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</si>
  <si>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</si>
  <si>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</si>
  <si>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</si>
  <si>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</si>
  <si>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</si>
  <si>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</si>
  <si>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</si>
  <si>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</si>
  <si>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</si>
  <si>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</si>
  <si>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</si>
  <si>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</si>
  <si>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</si>
  <si>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</si>
  <si>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</si>
  <si>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</si>
  <si>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</si>
  <si>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</si>
  <si>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</si>
  <si>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</si>
  <si>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</si>
  <si>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</si>
  <si>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</si>
  <si>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</si>
  <si>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</si>
  <si>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</si>
  <si>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</si>
  <si>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</si>
  <si>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</si>
  <si>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</si>
  <si>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</si>
  <si>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</si>
  <si>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</si>
  <si>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</si>
  <si>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</si>
  <si>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</si>
  <si>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</si>
  <si>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</si>
  <si>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</si>
  <si>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</si>
  <si>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</si>
  <si>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</si>
  <si>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</si>
  <si>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</si>
  <si>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</si>
  <si>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</si>
  <si>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</si>
  <si>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</si>
  <si>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</si>
  <si>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</si>
  <si>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</si>
  <si>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</si>
  <si>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</si>
  <si>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</si>
  <si>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</si>
  <si>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</si>
  <si>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</si>
  <si>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</si>
  <si>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</si>
  <si>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</si>
  <si>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</si>
  <si>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</si>
  <si>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</si>
  <si>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</si>
  <si>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</si>
  <si>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</si>
  <si>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</si>
  <si>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</si>
  <si>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</si>
  <si>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</si>
  <si>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</si>
  <si>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</si>
  <si>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</si>
  <si>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</si>
  <si>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</si>
  <si>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</si>
  <si>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</si>
  <si>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</si>
  <si>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</si>
  <si>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</si>
  <si>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</si>
  <si>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</si>
  <si>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</si>
  <si>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</si>
  <si>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</si>
  <si>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</si>
  <si>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</si>
  <si>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</si>
  <si>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</si>
  <si>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</si>
  <si>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</si>
  <si>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</si>
  <si>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</si>
  <si>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</si>
  <si>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</si>
  <si>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</si>
  <si>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</si>
  <si>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</si>
  <si>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</si>
  <si>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</si>
  <si>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</si>
  <si>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</si>
  <si>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</si>
  <si>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</si>
  <si>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</si>
  <si>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</si>
  <si>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</si>
  <si>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</si>
  <si>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</si>
  <si>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</si>
  <si>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</si>
  <si>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</si>
  <si>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</si>
  <si>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</si>
  <si>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</si>
  <si>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</si>
  <si>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</si>
  <si>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</si>
  <si>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</si>
  <si>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</si>
  <si>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</si>
  <si>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</si>
  <si>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</si>
  <si>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</si>
  <si>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</si>
  <si>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</si>
  <si>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</si>
  <si>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</si>
  <si>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</si>
  <si>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</si>
  <si>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</si>
  <si>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</si>
  <si>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</si>
  <si>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</si>
  <si>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</si>
  <si>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</si>
  <si>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</si>
  <si>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</si>
  <si>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</si>
  <si>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</si>
  <si>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</si>
  <si>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</si>
  <si>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</si>
  <si>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</si>
  <si>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</si>
  <si>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</si>
  <si>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</si>
  <si>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</si>
  <si>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</si>
  <si>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</si>
  <si>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</si>
  <si>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</si>
  <si>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</si>
  <si>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</si>
  <si>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</si>
  <si>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</si>
  <si>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</si>
  <si>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</si>
  <si>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</si>
  <si>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</si>
  <si>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</si>
  <si>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</si>
  <si>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</si>
  <si>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</si>
  <si>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</si>
  <si>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</si>
  <si>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</si>
  <si>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</si>
  <si>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</si>
  <si>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</si>
  <si>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</si>
  <si>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</si>
  <si>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</si>
  <si>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</si>
  <si>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</si>
  <si>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</si>
  <si>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</si>
  <si>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</si>
  <si>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</si>
  <si>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</si>
  <si>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</si>
  <si>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</si>
  <si>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</si>
  <si>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</si>
  <si>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</si>
  <si>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</si>
  <si>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</si>
  <si>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</si>
  <si>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</si>
  <si>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</si>
  <si>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</si>
  <si>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</si>
  <si>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</si>
  <si>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</si>
  <si>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</si>
  <si>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</si>
  <si>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</si>
  <si>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</si>
  <si>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</si>
  <si>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</si>
  <si>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</si>
  <si>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</si>
  <si>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</si>
  <si>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</si>
  <si>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</si>
  <si>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</si>
  <si>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</si>
  <si>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</si>
  <si>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</si>
  <si>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</si>
  <si>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</si>
  <si>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</si>
  <si>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</si>
  <si>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</si>
  <si>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</si>
  <si>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</si>
  <si>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</si>
  <si>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</si>
  <si>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</si>
  <si>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</si>
  <si>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</si>
  <si>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</si>
  <si>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</si>
  <si>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</si>
  <si>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</si>
  <si>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</si>
  <si>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</si>
  <si>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</si>
  <si>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</si>
  <si>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</si>
  <si>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</si>
  <si>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</si>
  <si>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</si>
  <si>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</si>
  <si>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</si>
  <si>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</si>
  <si>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</si>
  <si>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</si>
  <si>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</si>
  <si>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</si>
  <si>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</si>
  <si>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</si>
  <si>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</si>
  <si>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</si>
  <si>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</si>
  <si>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</si>
  <si>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</si>
  <si>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</si>
  <si>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</si>
  <si>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</si>
  <si>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</si>
  <si>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</si>
  <si>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</si>
  <si>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</si>
  <si>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</si>
  <si>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</si>
  <si>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</si>
  <si>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</si>
  <si>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</si>
  <si>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</si>
  <si>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</si>
  <si>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</si>
  <si>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</si>
  <si>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</si>
  <si>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</si>
  <si>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</si>
  <si>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</si>
  <si>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</si>
  <si>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</si>
  <si>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</si>
  <si>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</si>
  <si>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</si>
  <si>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</si>
  <si>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</si>
  <si>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</si>
  <si>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</si>
  <si>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</si>
  <si>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</si>
  <si>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</si>
  <si>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</si>
  <si>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</si>
  <si>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</si>
  <si>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</si>
  <si>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</si>
  <si>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</si>
  <si>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</si>
  <si>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</si>
  <si>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</si>
  <si>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</si>
  <si>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</si>
  <si>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</si>
  <si>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</si>
  <si>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</si>
  <si>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</si>
  <si>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</si>
  <si>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</si>
  <si>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</si>
  <si>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</si>
  <si>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</si>
  <si>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</si>
  <si>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</si>
  <si>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</si>
  <si>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</si>
  <si>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</si>
  <si>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</si>
  <si>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</si>
  <si>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</si>
  <si>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</si>
  <si>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</si>
  <si>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</si>
  <si>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</si>
  <si>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</si>
  <si>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</si>
  <si>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</si>
  <si>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</si>
  <si>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</si>
  <si>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</si>
  <si>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</si>
  <si>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</si>
  <si>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</si>
  <si>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</si>
  <si>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</si>
  <si>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</si>
  <si>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</si>
  <si>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</si>
  <si>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</si>
  <si>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</si>
  <si>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</si>
  <si>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</si>
  <si>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</si>
  <si>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</si>
  <si>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</si>
  <si>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</si>
  <si>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</si>
  <si>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</si>
  <si>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</si>
  <si>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</si>
  <si>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</si>
  <si>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</si>
  <si>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</si>
  <si>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</si>
  <si>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</si>
  <si>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"СВИЛОЗА" АД</t>
  </si>
  <si>
    <t xml:space="preserve">                      /З.Първанова/</t>
  </si>
  <si>
    <t xml:space="preserve">                     /М.Колчев/</t>
  </si>
  <si>
    <t xml:space="preserve">                     /З.Първанова/</t>
  </si>
  <si>
    <t xml:space="preserve">                                                 </t>
  </si>
  <si>
    <t>/М.Колчев/</t>
  </si>
  <si>
    <t>/З.Първанова/</t>
  </si>
  <si>
    <t>Съставител:……………………</t>
  </si>
  <si>
    <t>Ръководител:……………………</t>
  </si>
  <si>
    <t>Съставител:……………..</t>
  </si>
  <si>
    <t>Съставител: З.Първанова</t>
  </si>
  <si>
    <t>Ръководител: М.Колчев</t>
  </si>
  <si>
    <t xml:space="preserve">Вид на отчета: неконсолидиран: </t>
  </si>
  <si>
    <t>1.ЕКОСВИЛ ЕООД</t>
  </si>
  <si>
    <t>2.СВИЛОЦЕЛ ЕАД</t>
  </si>
  <si>
    <t>1. КК"БОЛДУМОР"</t>
  </si>
  <si>
    <t>2.ФОНД "ИНДУСТРИЯ"</t>
  </si>
  <si>
    <t>.</t>
  </si>
  <si>
    <t>Дата на съставяне:</t>
  </si>
  <si>
    <t>3.БИОРЕСУРС ЕООД</t>
  </si>
  <si>
    <t>към 31.03.2011</t>
  </si>
  <si>
    <t xml:space="preserve">Дата на съставяне:   27.04.2011                                   </t>
  </si>
  <si>
    <t xml:space="preserve">Дата  на съставяне:27.04.2011                                                                                                             </t>
  </si>
  <si>
    <t xml:space="preserve">Дата на съставяне :27.04.2011                   </t>
  </si>
  <si>
    <t>Дата на съставяне: 27.04.2011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</si>
</sst>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5" fillId="0" borderId="0" xfId="63" applyNumberFormat="1" applyFont="1" applyAlignment="1" applyProtection="1">
      <alignment vertical="top" wrapText="1"/>
      <protection locked="0"/>
    </xf>
    <xf numFmtId="14" fontId="19" fillId="0" borderId="0" xfId="65" applyNumberFormat="1" applyFont="1" applyBorder="1" applyAlignment="1" applyProtection="1">
      <alignment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8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461">
        <v>814191178</v>
      </c>
    </row>
    <row r="4" spans="1:8" ht="15">
      <c r="A4" s="577" t="s">
        <v>875</v>
      </c>
      <c r="B4" s="583"/>
      <c r="C4" s="583"/>
      <c r="D4" s="583"/>
      <c r="E4" s="504" t="s">
        <v>158</v>
      </c>
      <c r="F4" s="579" t="s">
        <v>3</v>
      </c>
      <c r="G4" s="580"/>
      <c r="H4" s="461" t="s">
        <v>158</v>
      </c>
    </row>
    <row r="5" spans="1:8" ht="15">
      <c r="A5" s="577" t="s">
        <v>4</v>
      </c>
      <c r="B5" s="578"/>
      <c r="C5" s="578"/>
      <c r="D5" s="578"/>
      <c r="E5" s="505" t="s">
        <v>883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372</v>
      </c>
      <c r="D11" s="151">
        <v>372</v>
      </c>
      <c r="E11" s="237" t="s">
        <v>21</v>
      </c>
      <c r="F11" s="242" t="s">
        <v>22</v>
      </c>
      <c r="G11" s="152">
        <v>31755</v>
      </c>
      <c r="H11" s="152">
        <v>31755</v>
      </c>
    </row>
    <row r="12" spans="1:8" ht="15">
      <c r="A12" s="235" t="s">
        <v>23</v>
      </c>
      <c r="B12" s="241" t="s">
        <v>24</v>
      </c>
      <c r="C12" s="151">
        <v>376</v>
      </c>
      <c r="D12" s="151">
        <v>314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17200</v>
      </c>
      <c r="D13" s="151">
        <v>17440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2061</v>
      </c>
      <c r="D14" s="151">
        <v>2082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109</v>
      </c>
      <c r="D15" s="151">
        <v>118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44</v>
      </c>
      <c r="D17" s="151">
        <v>129</v>
      </c>
      <c r="E17" s="243" t="s">
        <v>45</v>
      </c>
      <c r="F17" s="245" t="s">
        <v>46</v>
      </c>
      <c r="G17" s="154">
        <f>G11+G14+G15+G16</f>
        <v>31755</v>
      </c>
      <c r="H17" s="154">
        <f>H11+H14+H15+H16</f>
        <v>31755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20162</v>
      </c>
      <c r="D19" s="155">
        <f>SUM(D11:D18)</f>
        <v>20455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1899</v>
      </c>
      <c r="D20" s="151">
        <v>1920</v>
      </c>
      <c r="E20" s="237" t="s">
        <v>56</v>
      </c>
      <c r="F20" s="242" t="s">
        <v>57</v>
      </c>
      <c r="G20" s="158">
        <v>1120</v>
      </c>
      <c r="H20" s="158">
        <v>1120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21353</v>
      </c>
      <c r="H21" s="156">
        <f>SUM(H22:H24)</f>
        <v>21353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21353</v>
      </c>
      <c r="H22" s="152">
        <v>21353</v>
      </c>
    </row>
    <row r="23" spans="1:13" ht="15">
      <c r="A23" s="235" t="s">
        <v>65</v>
      </c>
      <c r="B23" s="241" t="s">
        <v>66</v>
      </c>
      <c r="C23" s="151">
        <v>3</v>
      </c>
      <c r="D23" s="151">
        <v>5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35</v>
      </c>
      <c r="D24" s="151">
        <v>38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22473</v>
      </c>
      <c r="H25" s="154">
        <f>H19+H20+H21</f>
        <v>22473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38</v>
      </c>
      <c r="D27" s="155">
        <f>SUM(D23:D26)</f>
        <v>43</v>
      </c>
      <c r="E27" s="253" t="s">
        <v>82</v>
      </c>
      <c r="F27" s="242" t="s">
        <v>83</v>
      </c>
      <c r="G27" s="154">
        <f>SUM(G28:G30)</f>
        <v>49</v>
      </c>
      <c r="H27" s="154">
        <f>SUM(H28:H30)</f>
        <v>81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81</v>
      </c>
      <c r="H28" s="152">
        <v>81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-32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-260</v>
      </c>
      <c r="H32" s="316">
        <v>-32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-211</v>
      </c>
      <c r="H33" s="154">
        <f>H27+H31+H32</f>
        <v>49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33189</v>
      </c>
      <c r="D34" s="155">
        <f>SUM(D35:D38)</f>
        <v>33167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33181</v>
      </c>
      <c r="D35" s="151">
        <v>33159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54017</v>
      </c>
      <c r="H36" s="154">
        <f>H25+H17+H33</f>
        <v>54277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33189</v>
      </c>
      <c r="D45" s="155">
        <f>D34+D39+D44</f>
        <v>33167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1654</v>
      </c>
      <c r="H53" s="152">
        <v>1654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55288</v>
      </c>
      <c r="D55" s="155">
        <f>D19+D20+D21+D27+D32+D45+D51+D53+D54</f>
        <v>55585</v>
      </c>
      <c r="E55" s="237" t="s">
        <v>171</v>
      </c>
      <c r="F55" s="261" t="s">
        <v>172</v>
      </c>
      <c r="G55" s="154">
        <f>G49+G51+G52+G53+G54</f>
        <v>1654</v>
      </c>
      <c r="H55" s="154">
        <f>H49+H51+H52+H53+H54</f>
        <v>1654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0</v>
      </c>
      <c r="D58" s="151">
        <v>0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1131</v>
      </c>
      <c r="H61" s="154">
        <f>SUM(H62:H68)</f>
        <v>1443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</v>
      </c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400</v>
      </c>
      <c r="H63" s="152">
        <v>400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622</v>
      </c>
      <c r="H64" s="152">
        <v>789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13</v>
      </c>
      <c r="H65" s="152">
        <v>13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35</v>
      </c>
      <c r="H66" s="152">
        <v>50</v>
      </c>
    </row>
    <row r="67" spans="1:8" ht="15">
      <c r="A67" s="235" t="s">
        <v>206</v>
      </c>
      <c r="B67" s="241" t="s">
        <v>207</v>
      </c>
      <c r="C67" s="151">
        <v>828</v>
      </c>
      <c r="D67" s="151">
        <v>1029</v>
      </c>
      <c r="E67" s="237" t="s">
        <v>208</v>
      </c>
      <c r="F67" s="242" t="s">
        <v>209</v>
      </c>
      <c r="G67" s="152">
        <v>4</v>
      </c>
      <c r="H67" s="152">
        <v>7</v>
      </c>
    </row>
    <row r="68" spans="1:8" ht="15">
      <c r="A68" s="235" t="s">
        <v>210</v>
      </c>
      <c r="B68" s="241" t="s">
        <v>211</v>
      </c>
      <c r="C68" s="151">
        <v>188</v>
      </c>
      <c r="D68" s="151">
        <v>231</v>
      </c>
      <c r="E68" s="237" t="s">
        <v>212</v>
      </c>
      <c r="F68" s="242" t="s">
        <v>213</v>
      </c>
      <c r="G68" s="152">
        <v>56</v>
      </c>
      <c r="H68" s="152">
        <v>184</v>
      </c>
    </row>
    <row r="69" spans="1:8" ht="15">
      <c r="A69" s="235" t="s">
        <v>214</v>
      </c>
      <c r="B69" s="241" t="s">
        <v>215</v>
      </c>
      <c r="C69" s="151">
        <v>2</v>
      </c>
      <c r="D69" s="151">
        <v>5</v>
      </c>
      <c r="E69" s="251" t="s">
        <v>77</v>
      </c>
      <c r="F69" s="242" t="s">
        <v>216</v>
      </c>
      <c r="G69" s="152">
        <v>184</v>
      </c>
      <c r="H69" s="152">
        <v>162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1315</v>
      </c>
      <c r="H71" s="161">
        <f>H59+H60+H61+H69+H70</f>
        <v>1605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663</v>
      </c>
      <c r="D74" s="151">
        <v>667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1681</v>
      </c>
      <c r="D75" s="155">
        <f>SUM(D67:D74)</f>
        <v>1932</v>
      </c>
      <c r="E75" s="251" t="s">
        <v>159</v>
      </c>
      <c r="F75" s="245" t="s">
        <v>233</v>
      </c>
      <c r="G75" s="152">
        <v>4</v>
      </c>
      <c r="H75" s="152">
        <v>4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1319</v>
      </c>
      <c r="H79" s="162">
        <f>H71+H74+H75+H76</f>
        <v>1609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21</v>
      </c>
      <c r="D88" s="151">
        <v>21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21</v>
      </c>
      <c r="D91" s="155">
        <f>SUM(D87:D90)</f>
        <v>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1702</v>
      </c>
      <c r="D93" s="155">
        <f>D64+D75+D84+D91+D92</f>
        <v>1955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56990</v>
      </c>
      <c r="D94" s="164">
        <f>D93+D55</f>
        <v>57540</v>
      </c>
      <c r="E94" s="449" t="s">
        <v>269</v>
      </c>
      <c r="F94" s="289" t="s">
        <v>270</v>
      </c>
      <c r="G94" s="165">
        <f>G36+G39+G55+G79</f>
        <v>56990</v>
      </c>
      <c r="H94" s="165">
        <f>H36+H39+H55+H79</f>
        <v>57540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1" t="s">
        <v>872</v>
      </c>
      <c r="D98" s="581"/>
      <c r="E98" s="581"/>
      <c r="F98" s="170"/>
      <c r="G98" s="171"/>
      <c r="H98" s="172"/>
      <c r="M98" s="157"/>
    </row>
    <row r="99" spans="1:8" ht="15">
      <c r="A99" s="575">
        <v>40660</v>
      </c>
      <c r="C99" s="45" t="s">
        <v>866</v>
      </c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855</v>
      </c>
      <c r="D100" s="582"/>
      <c r="E100" s="582"/>
    </row>
    <row r="101" spans="3:4" ht="12.75">
      <c r="C101" s="169" t="s">
        <v>867</v>
      </c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5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"СВИЛОЗА" АД</v>
      </c>
      <c r="C2" s="586"/>
      <c r="D2" s="586"/>
      <c r="E2" s="586"/>
      <c r="F2" s="588" t="s">
        <v>2</v>
      </c>
      <c r="G2" s="588"/>
      <c r="H2" s="526">
        <f>'справка №1-БАЛАНС'!H3</f>
        <v>814191178</v>
      </c>
    </row>
    <row r="3" spans="1:8" ht="15">
      <c r="A3" s="467" t="s">
        <v>273</v>
      </c>
      <c r="B3" s="586" t="str">
        <f>'справка №1-БАЛАНС'!E4</f>
        <v> </v>
      </c>
      <c r="C3" s="586"/>
      <c r="D3" s="586"/>
      <c r="E3" s="586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7" t="str">
        <f>'справка №1-БАЛАНС'!E5</f>
        <v>към 31.03.2011</v>
      </c>
      <c r="C4" s="587"/>
      <c r="D4" s="587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23</v>
      </c>
      <c r="D9" s="46">
        <v>45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180</v>
      </c>
      <c r="D10" s="46">
        <v>52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310</v>
      </c>
      <c r="D11" s="46">
        <v>159</v>
      </c>
      <c r="E11" s="300" t="s">
        <v>291</v>
      </c>
      <c r="F11" s="549" t="s">
        <v>292</v>
      </c>
      <c r="G11" s="550">
        <v>357</v>
      </c>
      <c r="H11" s="550">
        <v>428</v>
      </c>
    </row>
    <row r="12" spans="1:8" ht="12">
      <c r="A12" s="298" t="s">
        <v>293</v>
      </c>
      <c r="B12" s="299" t="s">
        <v>294</v>
      </c>
      <c r="C12" s="46">
        <v>87</v>
      </c>
      <c r="D12" s="46">
        <v>107</v>
      </c>
      <c r="E12" s="300" t="s">
        <v>77</v>
      </c>
      <c r="F12" s="549" t="s">
        <v>295</v>
      </c>
      <c r="G12" s="550">
        <v>5</v>
      </c>
      <c r="H12" s="550">
        <v>180</v>
      </c>
    </row>
    <row r="13" spans="1:18" ht="12">
      <c r="A13" s="298" t="s">
        <v>296</v>
      </c>
      <c r="B13" s="299" t="s">
        <v>297</v>
      </c>
      <c r="C13" s="46">
        <v>10</v>
      </c>
      <c r="D13" s="46">
        <v>16</v>
      </c>
      <c r="E13" s="301" t="s">
        <v>50</v>
      </c>
      <c r="F13" s="551" t="s">
        <v>298</v>
      </c>
      <c r="G13" s="548">
        <f>SUM(G9:G12)</f>
        <v>362</v>
      </c>
      <c r="H13" s="548">
        <f>SUM(H9:H12)</f>
        <v>608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>
        <v>2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17</v>
      </c>
      <c r="D16" s="47">
        <v>3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627</v>
      </c>
      <c r="D19" s="49">
        <f>SUM(D9:D15)+D16</f>
        <v>384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9</v>
      </c>
      <c r="D22" s="46">
        <v>10</v>
      </c>
      <c r="E22" s="304" t="s">
        <v>324</v>
      </c>
      <c r="F22" s="552" t="s">
        <v>325</v>
      </c>
      <c r="G22" s="550">
        <v>15</v>
      </c>
      <c r="H22" s="550">
        <v>4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>
        <v>1</v>
      </c>
      <c r="D24" s="46">
        <v>55</v>
      </c>
      <c r="E24" s="301" t="s">
        <v>102</v>
      </c>
      <c r="F24" s="554" t="s">
        <v>332</v>
      </c>
      <c r="G24" s="548">
        <f>SUM(G19:G23)</f>
        <v>15</v>
      </c>
      <c r="H24" s="548">
        <f>SUM(H19:H23)</f>
        <v>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10</v>
      </c>
      <c r="D26" s="49">
        <f>SUM(D22:D25)</f>
        <v>66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637</v>
      </c>
      <c r="D28" s="50">
        <f>D26+D19</f>
        <v>450</v>
      </c>
      <c r="E28" s="127" t="s">
        <v>337</v>
      </c>
      <c r="F28" s="554" t="s">
        <v>338</v>
      </c>
      <c r="G28" s="548">
        <f>G13+G15+G24</f>
        <v>377</v>
      </c>
      <c r="H28" s="548">
        <f>H13+H15+H24</f>
        <v>612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162</v>
      </c>
      <c r="E30" s="127" t="s">
        <v>341</v>
      </c>
      <c r="F30" s="554" t="s">
        <v>342</v>
      </c>
      <c r="G30" s="53">
        <f>IF((C28-G28)&gt;0,C28-G28,0)</f>
        <v>260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343</v>
      </c>
      <c r="C31" s="46"/>
      <c r="D31" s="46"/>
      <c r="E31" s="296" t="s">
        <v>854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637</v>
      </c>
      <c r="D33" s="49">
        <f>D28-D31+D32</f>
        <v>450</v>
      </c>
      <c r="E33" s="127" t="s">
        <v>351</v>
      </c>
      <c r="F33" s="554" t="s">
        <v>352</v>
      </c>
      <c r="G33" s="53">
        <f>G32-G31+G28</f>
        <v>377</v>
      </c>
      <c r="H33" s="53">
        <f>H32-H31+H28</f>
        <v>612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162</v>
      </c>
      <c r="E34" s="128" t="s">
        <v>355</v>
      </c>
      <c r="F34" s="554" t="s">
        <v>356</v>
      </c>
      <c r="G34" s="548">
        <f>IF((C33-G33)&gt;0,C33-G33,0)</f>
        <v>260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162</v>
      </c>
      <c r="E39" s="313" t="s">
        <v>367</v>
      </c>
      <c r="F39" s="558" t="s">
        <v>368</v>
      </c>
      <c r="G39" s="559">
        <f>IF(G34&gt;0,IF(C35+G34&lt;0,0,C35+G34),IF(C34-C35&lt;0,C35-C34,0))</f>
        <v>260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162</v>
      </c>
      <c r="E41" s="127" t="s">
        <v>374</v>
      </c>
      <c r="F41" s="571" t="s">
        <v>375</v>
      </c>
      <c r="G41" s="52">
        <f>IF(C39=0,IF(G39-G40&gt;0,G39-G40+C40,0),IF(C39-C40&lt;0,C40-C39+G40,0))</f>
        <v>260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637</v>
      </c>
      <c r="D42" s="53">
        <f>D33+D35+D39</f>
        <v>612</v>
      </c>
      <c r="E42" s="128" t="s">
        <v>378</v>
      </c>
      <c r="F42" s="129" t="s">
        <v>379</v>
      </c>
      <c r="G42" s="53">
        <f>G39+G33</f>
        <v>637</v>
      </c>
      <c r="H42" s="53">
        <f>H39+H33</f>
        <v>612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380</v>
      </c>
      <c r="D48" s="584" t="s">
        <v>869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6">
        <v>40660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5" t="s">
        <v>868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37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"СВИЛОЗА" АД</v>
      </c>
      <c r="C4" s="541" t="s">
        <v>2</v>
      </c>
      <c r="D4" s="541">
        <f>'справка №1-БАЛАНС'!H3</f>
        <v>814191178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31.03.2011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597</v>
      </c>
      <c r="D10" s="54">
        <v>69076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-374</v>
      </c>
      <c r="D11" s="54">
        <v>-68476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-123</v>
      </c>
      <c r="D13" s="54">
        <v>-529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-53</v>
      </c>
      <c r="D14" s="54">
        <v>-438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-10</v>
      </c>
      <c r="D15" s="54">
        <v>-68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>
        <v>-10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>
        <v>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-10</v>
      </c>
      <c r="D19" s="54">
        <v>-72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27</v>
      </c>
      <c r="D20" s="55">
        <f>SUM(D10:D19)</f>
        <v>-511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-14</v>
      </c>
      <c r="D22" s="54">
        <v>-93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-14</v>
      </c>
      <c r="D32" s="55">
        <f>SUM(D22:D31)</f>
        <v>-93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>
        <v>148</v>
      </c>
      <c r="E36" s="130"/>
      <c r="F36" s="130"/>
    </row>
    <row r="37" spans="1:6" ht="12">
      <c r="A37" s="332" t="s">
        <v>436</v>
      </c>
      <c r="B37" s="333" t="s">
        <v>437</v>
      </c>
      <c r="C37" s="54">
        <v>-13</v>
      </c>
      <c r="D37" s="54">
        <v>-145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>
        <v>-2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-1</v>
      </c>
      <c r="D41" s="54">
        <v>-17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-14</v>
      </c>
      <c r="D42" s="55">
        <f>SUM(D34:D41)</f>
        <v>-16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</v>
      </c>
      <c r="D43" s="55">
        <f>D42+D32+D20</f>
        <v>-620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22</v>
      </c>
      <c r="D44" s="132">
        <v>642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21</v>
      </c>
      <c r="D45" s="55">
        <f>D44+D43</f>
        <v>22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21</v>
      </c>
      <c r="D46" s="56">
        <v>22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870</v>
      </c>
      <c r="C50" s="590"/>
      <c r="D50" s="590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871</v>
      </c>
      <c r="C52" s="590"/>
      <c r="D52" s="590"/>
      <c r="G52" s="133"/>
      <c r="H52" s="133"/>
    </row>
    <row r="53" spans="1:8" ht="12">
      <c r="A53" s="318"/>
      <c r="B53" s="318" t="s">
        <v>865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1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"СВИЛОЗА"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814191178</v>
      </c>
      <c r="N3" s="2"/>
    </row>
    <row r="4" spans="1:15" s="532" customFormat="1" ht="13.5" customHeight="1">
      <c r="A4" s="467" t="s">
        <v>459</v>
      </c>
      <c r="B4" s="593" t="str">
        <f>'справка №1-БАЛАНС'!E4</f>
        <v> 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към 31.03.2011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31755</v>
      </c>
      <c r="D11" s="58">
        <f>'справка №1-БАЛАНС'!H19</f>
        <v>0</v>
      </c>
      <c r="E11" s="58">
        <f>'справка №1-БАЛАНС'!H20</f>
        <v>1120</v>
      </c>
      <c r="F11" s="58">
        <f>'справка №1-БАЛАНС'!H22</f>
        <v>21353</v>
      </c>
      <c r="G11" s="58">
        <f>'справка №1-БАЛАНС'!H23</f>
        <v>0</v>
      </c>
      <c r="H11" s="60"/>
      <c r="I11" s="58">
        <f>'справка №1-БАЛАНС'!H28+'справка №1-БАЛАНС'!H31</f>
        <v>81</v>
      </c>
      <c r="J11" s="58">
        <f>'справка №1-БАЛАНС'!H29+'справка №1-БАЛАНС'!H32</f>
        <v>-32</v>
      </c>
      <c r="K11" s="60"/>
      <c r="L11" s="344">
        <f>SUM(C11:K11)</f>
        <v>54277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31755</v>
      </c>
      <c r="D15" s="61">
        <f aca="true" t="shared" si="2" ref="D15:M15">D11+D12</f>
        <v>0</v>
      </c>
      <c r="E15" s="61">
        <f t="shared" si="2"/>
        <v>1120</v>
      </c>
      <c r="F15" s="61">
        <f t="shared" si="2"/>
        <v>21353</v>
      </c>
      <c r="G15" s="61">
        <f t="shared" si="2"/>
        <v>0</v>
      </c>
      <c r="H15" s="61">
        <f t="shared" si="2"/>
        <v>0</v>
      </c>
      <c r="I15" s="61">
        <f t="shared" si="2"/>
        <v>81</v>
      </c>
      <c r="J15" s="61">
        <f t="shared" si="2"/>
        <v>-32</v>
      </c>
      <c r="K15" s="61">
        <f t="shared" si="2"/>
        <v>0</v>
      </c>
      <c r="L15" s="344">
        <f t="shared" si="1"/>
        <v>54277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-260</v>
      </c>
      <c r="K16" s="60"/>
      <c r="L16" s="344">
        <f t="shared" si="1"/>
        <v>-260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0</v>
      </c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31755</v>
      </c>
      <c r="D29" s="59">
        <f aca="true" t="shared" si="6" ref="D29:M29">D17+D20+D21+D24+D28+D27+D15+D16</f>
        <v>0</v>
      </c>
      <c r="E29" s="59">
        <f t="shared" si="6"/>
        <v>1120</v>
      </c>
      <c r="F29" s="59">
        <f t="shared" si="6"/>
        <v>21353</v>
      </c>
      <c r="G29" s="59">
        <f t="shared" si="6"/>
        <v>0</v>
      </c>
      <c r="H29" s="59">
        <f t="shared" si="6"/>
        <v>0</v>
      </c>
      <c r="I29" s="59">
        <f t="shared" si="6"/>
        <v>81</v>
      </c>
      <c r="J29" s="59">
        <f t="shared" si="6"/>
        <v>-292</v>
      </c>
      <c r="K29" s="59">
        <f t="shared" si="6"/>
        <v>0</v>
      </c>
      <c r="L29" s="344">
        <f t="shared" si="1"/>
        <v>54017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31755</v>
      </c>
      <c r="D32" s="59">
        <f t="shared" si="7"/>
        <v>0</v>
      </c>
      <c r="E32" s="59">
        <f t="shared" si="7"/>
        <v>1120</v>
      </c>
      <c r="F32" s="59">
        <f t="shared" si="7"/>
        <v>21353</v>
      </c>
      <c r="G32" s="59">
        <f t="shared" si="7"/>
        <v>0</v>
      </c>
      <c r="H32" s="59">
        <f t="shared" si="7"/>
        <v>0</v>
      </c>
      <c r="I32" s="59">
        <f t="shared" si="7"/>
        <v>81</v>
      </c>
      <c r="J32" s="59">
        <f t="shared" si="7"/>
        <v>-292</v>
      </c>
      <c r="K32" s="59">
        <f t="shared" si="7"/>
        <v>0</v>
      </c>
      <c r="L32" s="344">
        <f t="shared" si="1"/>
        <v>54017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885</v>
      </c>
      <c r="B38" s="19"/>
      <c r="C38" s="15"/>
      <c r="D38" s="592" t="s">
        <v>520</v>
      </c>
      <c r="E38" s="592"/>
      <c r="F38" s="592"/>
      <c r="G38" s="592"/>
      <c r="H38" s="592"/>
      <c r="I38" s="592"/>
      <c r="J38" s="15" t="s">
        <v>857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 t="s">
        <v>869</v>
      </c>
      <c r="F39" s="538"/>
      <c r="G39" s="538"/>
      <c r="H39" s="538"/>
      <c r="I39" s="538"/>
      <c r="J39" s="538" t="s">
        <v>868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34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382</v>
      </c>
      <c r="B2" s="606"/>
      <c r="C2" s="607" t="str">
        <f>'справка №1-БАЛАНС'!E3</f>
        <v>"СВИЛОЗА" АД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814191178</v>
      </c>
      <c r="P2" s="483"/>
      <c r="Q2" s="483"/>
      <c r="R2" s="526"/>
    </row>
    <row r="3" spans="1:18" ht="15">
      <c r="A3" s="605" t="s">
        <v>4</v>
      </c>
      <c r="B3" s="606"/>
      <c r="C3" s="608" t="str">
        <f>'справка №1-БАЛАНС'!E5</f>
        <v>към 31.03.2011</v>
      </c>
      <c r="D3" s="608"/>
      <c r="E3" s="608"/>
      <c r="F3" s="485"/>
      <c r="G3" s="485"/>
      <c r="H3" s="485"/>
      <c r="I3" s="485"/>
      <c r="J3" s="485"/>
      <c r="K3" s="485"/>
      <c r="L3" s="485"/>
      <c r="M3" s="609" t="s">
        <v>3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0" t="s">
        <v>462</v>
      </c>
      <c r="B5" s="611"/>
      <c r="C5" s="602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12"/>
      <c r="B6" s="613"/>
      <c r="C6" s="60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372</v>
      </c>
      <c r="E9" s="189"/>
      <c r="F9" s="189"/>
      <c r="G9" s="74">
        <f>D9+E9-F9</f>
        <v>372</v>
      </c>
      <c r="H9" s="65"/>
      <c r="I9" s="65"/>
      <c r="J9" s="74">
        <f>G9+H9-I9</f>
        <v>372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372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648</v>
      </c>
      <c r="E10" s="189">
        <v>68</v>
      </c>
      <c r="F10" s="189">
        <v>0</v>
      </c>
      <c r="G10" s="74">
        <f aca="true" t="shared" si="2" ref="G10:G39">D10+E10-F10</f>
        <v>716</v>
      </c>
      <c r="H10" s="65"/>
      <c r="I10" s="65"/>
      <c r="J10" s="74">
        <f aca="true" t="shared" si="3" ref="J10:J39">G10+H10-I10</f>
        <v>716</v>
      </c>
      <c r="K10" s="65">
        <v>334</v>
      </c>
      <c r="L10" s="65">
        <v>5</v>
      </c>
      <c r="M10" s="65">
        <v>0</v>
      </c>
      <c r="N10" s="74">
        <f aca="true" t="shared" si="4" ref="N10:N39">K10+L10-M10</f>
        <v>339</v>
      </c>
      <c r="O10" s="65"/>
      <c r="P10" s="65"/>
      <c r="Q10" s="74">
        <f t="shared" si="0"/>
        <v>339</v>
      </c>
      <c r="R10" s="74">
        <f t="shared" si="1"/>
        <v>377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25299</v>
      </c>
      <c r="E11" s="189"/>
      <c r="F11" s="189"/>
      <c r="G11" s="74">
        <f t="shared" si="2"/>
        <v>25299</v>
      </c>
      <c r="H11" s="65"/>
      <c r="I11" s="65"/>
      <c r="J11" s="74">
        <f t="shared" si="3"/>
        <v>25299</v>
      </c>
      <c r="K11" s="65">
        <v>7860</v>
      </c>
      <c r="L11" s="65">
        <v>239</v>
      </c>
      <c r="M11" s="65"/>
      <c r="N11" s="74">
        <f t="shared" si="4"/>
        <v>8099</v>
      </c>
      <c r="O11" s="65"/>
      <c r="P11" s="65"/>
      <c r="Q11" s="74">
        <f t="shared" si="0"/>
        <v>8099</v>
      </c>
      <c r="R11" s="74">
        <f t="shared" si="1"/>
        <v>17200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3916</v>
      </c>
      <c r="E12" s="189">
        <v>9</v>
      </c>
      <c r="F12" s="189"/>
      <c r="G12" s="74">
        <f t="shared" si="2"/>
        <v>3925</v>
      </c>
      <c r="H12" s="65"/>
      <c r="I12" s="65"/>
      <c r="J12" s="74">
        <f t="shared" si="3"/>
        <v>3925</v>
      </c>
      <c r="K12" s="65">
        <v>1834</v>
      </c>
      <c r="L12" s="65">
        <v>30</v>
      </c>
      <c r="M12" s="65"/>
      <c r="N12" s="74">
        <f t="shared" si="4"/>
        <v>1864</v>
      </c>
      <c r="O12" s="65"/>
      <c r="P12" s="65"/>
      <c r="Q12" s="74">
        <f t="shared" si="0"/>
        <v>1864</v>
      </c>
      <c r="R12" s="74">
        <f t="shared" si="1"/>
        <v>2061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663</v>
      </c>
      <c r="E13" s="189"/>
      <c r="F13" s="189">
        <v>8</v>
      </c>
      <c r="G13" s="74">
        <f t="shared" si="2"/>
        <v>655</v>
      </c>
      <c r="H13" s="65"/>
      <c r="I13" s="65"/>
      <c r="J13" s="74">
        <f t="shared" si="3"/>
        <v>655</v>
      </c>
      <c r="K13" s="65">
        <v>545</v>
      </c>
      <c r="L13" s="65">
        <v>9</v>
      </c>
      <c r="M13" s="65">
        <v>8</v>
      </c>
      <c r="N13" s="74">
        <f t="shared" si="4"/>
        <v>546</v>
      </c>
      <c r="O13" s="65"/>
      <c r="P13" s="65"/>
      <c r="Q13" s="74">
        <f t="shared" si="0"/>
        <v>546</v>
      </c>
      <c r="R13" s="74">
        <f t="shared" si="1"/>
        <v>109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0</v>
      </c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129</v>
      </c>
      <c r="E15" s="457"/>
      <c r="F15" s="457"/>
      <c r="G15" s="74">
        <f t="shared" si="2"/>
        <v>129</v>
      </c>
      <c r="H15" s="458"/>
      <c r="I15" s="458">
        <v>85</v>
      </c>
      <c r="J15" s="74">
        <f t="shared" si="3"/>
        <v>44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180</v>
      </c>
      <c r="E16" s="189">
        <v>0</v>
      </c>
      <c r="F16" s="189"/>
      <c r="G16" s="74">
        <f t="shared" si="2"/>
        <v>180</v>
      </c>
      <c r="H16" s="65"/>
      <c r="I16" s="65"/>
      <c r="J16" s="74">
        <f t="shared" si="3"/>
        <v>180</v>
      </c>
      <c r="K16" s="65">
        <v>180</v>
      </c>
      <c r="L16" s="65"/>
      <c r="M16" s="65"/>
      <c r="N16" s="74">
        <f t="shared" si="4"/>
        <v>180</v>
      </c>
      <c r="O16" s="65"/>
      <c r="P16" s="65"/>
      <c r="Q16" s="74">
        <f aca="true" t="shared" si="5" ref="Q16:Q25">N16+O16-P16</f>
        <v>180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31207</v>
      </c>
      <c r="E17" s="194">
        <f>SUM(E9:E16)</f>
        <v>77</v>
      </c>
      <c r="F17" s="194">
        <f>SUM(F9:F16)</f>
        <v>8</v>
      </c>
      <c r="G17" s="74">
        <f t="shared" si="2"/>
        <v>31276</v>
      </c>
      <c r="H17" s="75">
        <f>SUM(H9:H16)</f>
        <v>0</v>
      </c>
      <c r="I17" s="75">
        <f>SUM(I9:I16)</f>
        <v>85</v>
      </c>
      <c r="J17" s="74">
        <f t="shared" si="3"/>
        <v>31191</v>
      </c>
      <c r="K17" s="75">
        <f>SUM(K9:K16)</f>
        <v>10753</v>
      </c>
      <c r="L17" s="75">
        <f>SUM(L9:L16)</f>
        <v>283</v>
      </c>
      <c r="M17" s="75">
        <f>SUM(M9:M16)</f>
        <v>8</v>
      </c>
      <c r="N17" s="74">
        <f t="shared" si="4"/>
        <v>11028</v>
      </c>
      <c r="O17" s="75">
        <f>SUM(O9:O16)</f>
        <v>0</v>
      </c>
      <c r="P17" s="75">
        <f>SUM(P9:P16)</f>
        <v>0</v>
      </c>
      <c r="Q17" s="74">
        <f t="shared" si="5"/>
        <v>11028</v>
      </c>
      <c r="R17" s="74">
        <f t="shared" si="6"/>
        <v>20163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2882</v>
      </c>
      <c r="E18" s="187"/>
      <c r="F18" s="187"/>
      <c r="G18" s="74">
        <f t="shared" si="2"/>
        <v>2882</v>
      </c>
      <c r="H18" s="63"/>
      <c r="I18" s="63"/>
      <c r="J18" s="74">
        <f t="shared" si="3"/>
        <v>2882</v>
      </c>
      <c r="K18" s="63">
        <v>962</v>
      </c>
      <c r="L18" s="63">
        <v>21</v>
      </c>
      <c r="M18" s="63"/>
      <c r="N18" s="74">
        <f t="shared" si="4"/>
        <v>983</v>
      </c>
      <c r="O18" s="63"/>
      <c r="P18" s="63"/>
      <c r="Q18" s="74">
        <f t="shared" si="5"/>
        <v>983</v>
      </c>
      <c r="R18" s="74">
        <f t="shared" si="6"/>
        <v>1899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142</v>
      </c>
      <c r="E21" s="189"/>
      <c r="F21" s="189"/>
      <c r="G21" s="74">
        <f t="shared" si="2"/>
        <v>142</v>
      </c>
      <c r="H21" s="65"/>
      <c r="I21" s="65"/>
      <c r="J21" s="74">
        <f t="shared" si="3"/>
        <v>142</v>
      </c>
      <c r="K21" s="65">
        <v>139</v>
      </c>
      <c r="L21" s="65">
        <v>1</v>
      </c>
      <c r="M21" s="65"/>
      <c r="N21" s="74">
        <f t="shared" si="4"/>
        <v>140</v>
      </c>
      <c r="O21" s="65"/>
      <c r="P21" s="65"/>
      <c r="Q21" s="74">
        <f t="shared" si="5"/>
        <v>140</v>
      </c>
      <c r="R21" s="74">
        <f t="shared" si="6"/>
        <v>2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362</v>
      </c>
      <c r="E22" s="189"/>
      <c r="F22" s="189"/>
      <c r="G22" s="74">
        <f t="shared" si="2"/>
        <v>362</v>
      </c>
      <c r="H22" s="65"/>
      <c r="I22" s="65"/>
      <c r="J22" s="74">
        <f t="shared" si="3"/>
        <v>362</v>
      </c>
      <c r="K22" s="65">
        <v>322</v>
      </c>
      <c r="L22" s="65">
        <v>5</v>
      </c>
      <c r="M22" s="65"/>
      <c r="N22" s="74">
        <f t="shared" si="4"/>
        <v>327</v>
      </c>
      <c r="O22" s="65"/>
      <c r="P22" s="65"/>
      <c r="Q22" s="74">
        <f t="shared" si="5"/>
        <v>327</v>
      </c>
      <c r="R22" s="74">
        <f t="shared" si="6"/>
        <v>35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30</v>
      </c>
      <c r="E23" s="189"/>
      <c r="F23" s="189"/>
      <c r="G23" s="74">
        <f t="shared" si="2"/>
        <v>30</v>
      </c>
      <c r="H23" s="65"/>
      <c r="I23" s="65"/>
      <c r="J23" s="74">
        <f t="shared" si="3"/>
        <v>30</v>
      </c>
      <c r="K23" s="65">
        <v>30</v>
      </c>
      <c r="L23" s="65"/>
      <c r="M23" s="65"/>
      <c r="N23" s="74">
        <f t="shared" si="4"/>
        <v>30</v>
      </c>
      <c r="O23" s="65"/>
      <c r="P23" s="65"/>
      <c r="Q23" s="74">
        <f t="shared" si="5"/>
        <v>30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18</v>
      </c>
      <c r="E24" s="189"/>
      <c r="F24" s="189"/>
      <c r="G24" s="74">
        <f t="shared" si="2"/>
        <v>18</v>
      </c>
      <c r="H24" s="65"/>
      <c r="I24" s="65"/>
      <c r="J24" s="74">
        <f t="shared" si="3"/>
        <v>18</v>
      </c>
      <c r="K24" s="65">
        <v>18</v>
      </c>
      <c r="L24" s="65"/>
      <c r="M24" s="65"/>
      <c r="N24" s="74">
        <f t="shared" si="4"/>
        <v>18</v>
      </c>
      <c r="O24" s="65"/>
      <c r="P24" s="65"/>
      <c r="Q24" s="74">
        <f t="shared" si="5"/>
        <v>18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552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552</v>
      </c>
      <c r="H25" s="66">
        <f t="shared" si="7"/>
        <v>0</v>
      </c>
      <c r="I25" s="66">
        <f t="shared" si="7"/>
        <v>0</v>
      </c>
      <c r="J25" s="67">
        <f t="shared" si="3"/>
        <v>552</v>
      </c>
      <c r="K25" s="66">
        <f t="shared" si="7"/>
        <v>509</v>
      </c>
      <c r="L25" s="66">
        <f t="shared" si="7"/>
        <v>6</v>
      </c>
      <c r="M25" s="66">
        <f t="shared" si="7"/>
        <v>0</v>
      </c>
      <c r="N25" s="67">
        <f t="shared" si="4"/>
        <v>515</v>
      </c>
      <c r="O25" s="66">
        <f t="shared" si="7"/>
        <v>0</v>
      </c>
      <c r="P25" s="66">
        <f t="shared" si="7"/>
        <v>0</v>
      </c>
      <c r="Q25" s="67">
        <f t="shared" si="5"/>
        <v>515</v>
      </c>
      <c r="R25" s="67">
        <f t="shared" si="6"/>
        <v>37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33167</v>
      </c>
      <c r="E27" s="192">
        <f aca="true" t="shared" si="8" ref="E27:P27">SUM(E28:E31)</f>
        <v>22</v>
      </c>
      <c r="F27" s="192">
        <f t="shared" si="8"/>
        <v>0</v>
      </c>
      <c r="G27" s="71">
        <f t="shared" si="2"/>
        <v>33189</v>
      </c>
      <c r="H27" s="70">
        <f t="shared" si="8"/>
        <v>0</v>
      </c>
      <c r="I27" s="70">
        <f t="shared" si="8"/>
        <v>0</v>
      </c>
      <c r="J27" s="71">
        <f t="shared" si="3"/>
        <v>33189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33189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>
        <v>33159</v>
      </c>
      <c r="E28" s="189">
        <v>22</v>
      </c>
      <c r="F28" s="189"/>
      <c r="G28" s="74">
        <f t="shared" si="2"/>
        <v>33181</v>
      </c>
      <c r="H28" s="65"/>
      <c r="I28" s="65"/>
      <c r="J28" s="74">
        <f t="shared" si="3"/>
        <v>33181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33181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33167</v>
      </c>
      <c r="E38" s="194">
        <f aca="true" t="shared" si="12" ref="E38:P38">E27+E32+E37</f>
        <v>22</v>
      </c>
      <c r="F38" s="194">
        <f t="shared" si="12"/>
        <v>0</v>
      </c>
      <c r="G38" s="74">
        <f t="shared" si="2"/>
        <v>33189</v>
      </c>
      <c r="H38" s="75">
        <f t="shared" si="12"/>
        <v>0</v>
      </c>
      <c r="I38" s="75">
        <f t="shared" si="12"/>
        <v>0</v>
      </c>
      <c r="J38" s="74">
        <f t="shared" si="3"/>
        <v>33189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33189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67808</v>
      </c>
      <c r="E40" s="438">
        <f>E17+E18+E19+E25+E38+E39</f>
        <v>99</v>
      </c>
      <c r="F40" s="438">
        <f aca="true" t="shared" si="13" ref="F40:R40">F17+F18+F19+F25+F38+F39</f>
        <v>8</v>
      </c>
      <c r="G40" s="438">
        <f t="shared" si="13"/>
        <v>67899</v>
      </c>
      <c r="H40" s="438">
        <f t="shared" si="13"/>
        <v>0</v>
      </c>
      <c r="I40" s="438">
        <f t="shared" si="13"/>
        <v>85</v>
      </c>
      <c r="J40" s="438">
        <f t="shared" si="13"/>
        <v>67814</v>
      </c>
      <c r="K40" s="438">
        <f t="shared" si="13"/>
        <v>12224</v>
      </c>
      <c r="L40" s="438">
        <f t="shared" si="13"/>
        <v>310</v>
      </c>
      <c r="M40" s="438">
        <f t="shared" si="13"/>
        <v>8</v>
      </c>
      <c r="N40" s="438">
        <f t="shared" si="13"/>
        <v>12526</v>
      </c>
      <c r="O40" s="438">
        <f t="shared" si="13"/>
        <v>0</v>
      </c>
      <c r="P40" s="438">
        <f t="shared" si="13"/>
        <v>0</v>
      </c>
      <c r="Q40" s="438">
        <f t="shared" si="13"/>
        <v>12526</v>
      </c>
      <c r="R40" s="438">
        <f t="shared" si="13"/>
        <v>55288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886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4"/>
      <c r="L44" s="604"/>
      <c r="M44" s="604"/>
      <c r="N44" s="604"/>
      <c r="O44" s="598" t="s">
        <v>780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0">
      <selection activeCell="D56" sqref="D5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608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0" t="str">
        <f>'справка №1-БАЛАНС'!E3</f>
        <v>"СВИЛОЗА" АД</v>
      </c>
      <c r="C3" s="621"/>
      <c r="D3" s="526" t="s">
        <v>2</v>
      </c>
      <c r="E3" s="107">
        <f>'справка №1-БАЛАНС'!H3</f>
        <v>814191178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към 31.03.2011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828</v>
      </c>
      <c r="D24" s="119">
        <f>SUM(D25:D27)</f>
        <v>828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828</v>
      </c>
      <c r="D26" s="108">
        <v>828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188</v>
      </c>
      <c r="D28" s="108">
        <v>188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2</v>
      </c>
      <c r="D29" s="108">
        <v>2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663</v>
      </c>
      <c r="D38" s="105">
        <f>SUM(D39:D42)</f>
        <v>663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663</v>
      </c>
      <c r="D42" s="108">
        <v>663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1681</v>
      </c>
      <c r="D43" s="104">
        <f>D24+D28+D29+D31+D30+D32+D33+D38</f>
        <v>1681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1681</v>
      </c>
      <c r="D44" s="103">
        <f>D43+D21+D19+D9</f>
        <v>1681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1</v>
      </c>
      <c r="D52" s="103">
        <f>SUM(D53:D55)</f>
        <v>1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>
        <v>1</v>
      </c>
      <c r="D55" s="108">
        <v>1</v>
      </c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1</v>
      </c>
      <c r="D66" s="103">
        <f>D52+D56+D61+D62+D63+D64</f>
        <v>1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1654</v>
      </c>
      <c r="D68" s="108">
        <v>0</v>
      </c>
      <c r="E68" s="119">
        <f t="shared" si="1"/>
        <v>1654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1130</v>
      </c>
      <c r="D85" s="104">
        <f>SUM(D86:D90)+D94</f>
        <v>1130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>
        <v>400</v>
      </c>
      <c r="D86" s="108">
        <v>400</v>
      </c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622</v>
      </c>
      <c r="D87" s="108">
        <v>622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13</v>
      </c>
      <c r="D88" s="108">
        <v>13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35</v>
      </c>
      <c r="D89" s="108">
        <v>35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56</v>
      </c>
      <c r="D90" s="103">
        <f>SUM(D91:D93)</f>
        <v>56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6</v>
      </c>
      <c r="D92" s="108">
        <v>6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50</v>
      </c>
      <c r="D93" s="108">
        <v>50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183</v>
      </c>
      <c r="D95" s="108">
        <v>183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1313</v>
      </c>
      <c r="D96" s="104">
        <f>D85+D80+D75+D71+D95</f>
        <v>1313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2968</v>
      </c>
      <c r="D97" s="104">
        <f>D96+D68+D66</f>
        <v>1314</v>
      </c>
      <c r="E97" s="104">
        <f>E96+E68+E66</f>
        <v>1654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779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881</v>
      </c>
      <c r="B109" s="615"/>
      <c r="C109" s="615" t="s">
        <v>873</v>
      </c>
      <c r="D109" s="615"/>
      <c r="E109" s="615"/>
      <c r="F109" s="615"/>
    </row>
    <row r="110" spans="1:6" ht="12">
      <c r="A110" s="385" t="s">
        <v>880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874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0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2" t="str">
        <f>'справка №1-БАЛАНС'!E3</f>
        <v>"СВИЛОЗА"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814191178</v>
      </c>
    </row>
    <row r="5" spans="1:9" ht="15">
      <c r="A5" s="501" t="s">
        <v>4</v>
      </c>
      <c r="B5" s="623" t="str">
        <f>'справка №1-БАЛАНС'!E5</f>
        <v>към 31.03.2011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887</v>
      </c>
      <c r="B30" s="625"/>
      <c r="C30" s="625"/>
      <c r="D30" s="459" t="s">
        <v>818</v>
      </c>
      <c r="E30" s="624"/>
      <c r="F30" s="624"/>
      <c r="G30" s="624"/>
      <c r="H30" s="420" t="s">
        <v>780</v>
      </c>
      <c r="I30" s="624"/>
      <c r="J30" s="624"/>
    </row>
    <row r="31" spans="1:9" s="521" customFormat="1" ht="12">
      <c r="A31" s="349"/>
      <c r="B31" s="388"/>
      <c r="C31" s="349"/>
      <c r="D31" s="523" t="s">
        <v>869</v>
      </c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3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"СВИЛОЗА" АД</v>
      </c>
      <c r="C5" s="629"/>
      <c r="D5" s="629"/>
      <c r="E5" s="570" t="s">
        <v>2</v>
      </c>
      <c r="F5" s="451">
        <f>'справка №1-БАЛАНС'!H3</f>
        <v>814191178</v>
      </c>
    </row>
    <row r="6" spans="1:13" ht="15" customHeight="1">
      <c r="A6" s="27" t="s">
        <v>821</v>
      </c>
      <c r="B6" s="630" t="str">
        <f>'справка №1-БАЛАНС'!E5</f>
        <v>към 31.03.2011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876</v>
      </c>
      <c r="B12" s="37"/>
      <c r="C12" s="441">
        <v>5</v>
      </c>
      <c r="D12" s="441">
        <v>100</v>
      </c>
      <c r="E12" s="441"/>
      <c r="F12" s="443">
        <f>C12-E12</f>
        <v>5</v>
      </c>
    </row>
    <row r="13" spans="1:6" ht="12.75">
      <c r="A13" s="36" t="s">
        <v>877</v>
      </c>
      <c r="B13" s="37"/>
      <c r="C13" s="441">
        <v>33154</v>
      </c>
      <c r="D13" s="441">
        <v>100</v>
      </c>
      <c r="E13" s="441"/>
      <c r="F13" s="443">
        <f aca="true" t="shared" si="0" ref="F13:F26">C13-E13</f>
        <v>33154</v>
      </c>
    </row>
    <row r="14" spans="1:6" ht="12.75">
      <c r="A14" s="36" t="s">
        <v>882</v>
      </c>
      <c r="B14" s="37"/>
      <c r="C14" s="441">
        <v>22</v>
      </c>
      <c r="D14" s="441">
        <v>100</v>
      </c>
      <c r="E14" s="441"/>
      <c r="F14" s="443">
        <f t="shared" si="0"/>
        <v>22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33181</v>
      </c>
      <c r="D27" s="429"/>
      <c r="E27" s="429">
        <f>SUM(E12:E26)</f>
        <v>0</v>
      </c>
      <c r="F27" s="442">
        <f>SUM(F12:F26)</f>
        <v>33181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878</v>
      </c>
      <c r="B63" s="40"/>
      <c r="C63" s="441">
        <v>2</v>
      </c>
      <c r="D63" s="441"/>
      <c r="E63" s="441"/>
      <c r="F63" s="443">
        <f>C63-E63</f>
        <v>2</v>
      </c>
    </row>
    <row r="64" spans="1:6" ht="12.75">
      <c r="A64" s="36" t="s">
        <v>879</v>
      </c>
      <c r="B64" s="40"/>
      <c r="C64" s="441">
        <v>6</v>
      </c>
      <c r="D64" s="441"/>
      <c r="E64" s="441"/>
      <c r="F64" s="443">
        <f aca="true" t="shared" si="3" ref="F64:F77">C64-E64</f>
        <v>6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8</v>
      </c>
      <c r="D78" s="429"/>
      <c r="E78" s="429">
        <f>SUM(E63:E77)</f>
        <v>0</v>
      </c>
      <c r="F78" s="442">
        <f>SUM(F63:F77)</f>
        <v>8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33189</v>
      </c>
      <c r="D79" s="429"/>
      <c r="E79" s="429">
        <f>E78+E61+E44+E27</f>
        <v>0</v>
      </c>
      <c r="F79" s="442">
        <f>F78+F61+F44+F27</f>
        <v>33189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887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 t="s">
        <v>869</v>
      </c>
      <c r="D152" s="517"/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 t="s">
        <v>868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Svishtov</cp:lastModifiedBy>
  <cp:lastPrinted>2010-10-25T11:26:45Z</cp:lastPrinted>
  <dcterms:created xsi:type="dcterms:W3CDTF">2000-06-29T12:02:40Z</dcterms:created>
  <dcterms:modified xsi:type="dcterms:W3CDTF">2011-04-27T06:03:12Z</dcterms:modified>
  <cp:category/>
  <cp:version/>
  <cp:contentType/>
  <cp:contentStatus/>
</cp:coreProperties>
</file>