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№7-КИС'!$A$1:$R$137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<sst xmlns="http://schemas.openxmlformats.org/spreadsheetml/2006/main" count="670" uniqueCount="418">
  <si>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</si>
  <si>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</si>
  <si>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</si>
  <si>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</si>
  <si>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</si>
  <si>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</si>
  <si>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</si>
  <si>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</si>
  <si>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</si>
  <si>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</si>
  <si>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</si>
  <si>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</si>
  <si>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</si>
  <si>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</si>
  <si>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</si>
  <si>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</si>
  <si>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</si>
  <si>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</si>
  <si>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</si>
  <si>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</si>
  <si>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</si>
  <si>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</si>
  <si>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</si>
  <si>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</si>
  <si>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</si>
  <si>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</si>
  <si>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</si>
  <si>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</si>
  <si>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</si>
  <si>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</si>
  <si>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</si>
  <si>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</si>
  <si>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</si>
  <si>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</si>
  <si>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</si>
  <si>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</si>
  <si>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</si>
  <si>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</si>
  <si>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</si>
  <si>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</si>
  <si>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</si>
  <si>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</si>
  <si>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</si>
  <si>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</si>
  <si>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</si>
  <si>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</si>
  <si>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</si>
  <si>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</si>
  <si>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</si>
  <si>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</si>
  <si>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</si>
  <si>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</si>
  <si>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</si>
  <si>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</si>
  <si>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</si>
  <si>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</si>
  <si>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</si>
  <si>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</si>
  <si>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</si>
  <si>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</si>
  <si>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</si>
  <si>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</si>
  <si>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</si>
  <si>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</si>
  <si>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</si>
  <si>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</si>
  <si>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</si>
  <si>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</si>
  <si>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</si>
  <si>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</si>
  <si>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</si>
  <si>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</si>
  <si>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</si>
  <si>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</si>
  <si>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</si>
  <si>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</si>
  <si>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</si>
  <si>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</si>
  <si>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</si>
  <si>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</si>
  <si>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</si>
  <si>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</si>
  <si>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</si>
  <si>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</si>
  <si>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</si>
  <si>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</si>
  <si>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</si>
  <si>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</si>
  <si>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</si>
  <si>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</si>
  <si>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</si>
  <si>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</si>
  <si>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</si>
  <si>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</si>
  <si>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</si>
  <si>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</si>
  <si>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</si>
  <si>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</si>
  <si>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</si>
  <si>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</si>
  <si>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</si>
  <si>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</si>
  <si>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</si>
  <si>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</si>
  <si>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</si>
  <si>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</si>
  <si>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</si>
  <si>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</si>
  <si>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</si>
  <si>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</si>
  <si>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</si>
  <si>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</si>
  <si>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</si>
  <si>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</si>
  <si>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</si>
  <si>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</si>
  <si>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</si>
  <si>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</si>
  <si>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</si>
  <si>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</si>
  <si>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</si>
  <si>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</si>
  <si>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</si>
  <si>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</si>
  <si>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</si>
  <si>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</si>
  <si>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</si>
  <si>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</si>
  <si>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</si>
  <si>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</si>
  <si>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</si>
  <si>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</si>
  <si>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</si>
  <si>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</si>
  <si>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</si>
  <si>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</si>
  <si>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</si>
  <si>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</si>
  <si>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</si>
  <si>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</si>
  <si>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</si>
  <si>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</si>
  <si>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</si>
  <si>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</si>
  <si>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</si>
  <si>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</si>
  <si>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</si>
  <si>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</si>
  <si>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</si>
  <si>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</si>
  <si>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</si>
  <si>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</si>
  <si>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</si>
  <si>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</si>
  <si>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</si>
  <si>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</si>
  <si>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</si>
  <si>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</si>
  <si>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</si>
  <si>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</si>
  <si>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</si>
  <si>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</si>
  <si>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</si>
  <si>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</si>
  <si>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</si>
  <si>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</si>
  <si>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</si>
  <si>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</si>
  <si>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</si>
  <si>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</si>
  <si>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</si>
  <si>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</si>
  <si>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</si>
  <si>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</si>
  <si>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</si>
  <si>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</si>
  <si>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</si>
  <si>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</si>
  <si>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</si>
  <si>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</si>
  <si>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</si>
  <si>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</si>
  <si>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</si>
  <si>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</si>
  <si>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</si>
  <si>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</si>
  <si>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</si>
  <si>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</si>
  <si>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</si>
  <si>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</si>
  <si>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</si>
  <si>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</si>
  <si>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</si>
  <si>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</si>
  <si>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</si>
  <si>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</si>
  <si>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</si>
  <si>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</si>
  <si>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</si>
  <si>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</si>
  <si>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</si>
  <si>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</si>
  <si>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</si>
  <si>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</si>
  <si>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</si>
  <si>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</si>
  <si>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</si>
  <si>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</si>
  <si>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</si>
  <si>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</si>
  <si>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</si>
  <si>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</si>
  <si>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</si>
  <si>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</si>
  <si>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</si>
  <si>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</si>
  <si>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</si>
  <si>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</si>
  <si>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</si>
  <si>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</si>
  <si>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</si>
  <si>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</si>
  <si>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</si>
  <si>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</si>
  <si>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</si>
  <si>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</si>
  <si>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</si>
  <si>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</si>
  <si>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</si>
  <si>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</si>
  <si>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</si>
  <si>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</si>
  <si>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</si>
  <si>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</si>
  <si>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</si>
  <si>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</si>
  <si>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</si>
  <si>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</si>
  <si>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</si>
  <si>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</si>
  <si>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</si>
  <si>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</si>
  <si>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</si>
  <si>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</si>
  <si>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</si>
  <si>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</si>
  <si>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</si>
  <si>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</si>
  <si>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</si>
  <si>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</si>
  <si>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</si>
  <si>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</si>
  <si>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</si>
  <si>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</si>
  <si>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</si>
  <si>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</si>
  <si>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</si>
  <si>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</si>
  <si>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</si>
  <si>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</si>
  <si>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</si>
  <si>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</si>
  <si>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</si>
  <si>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</si>
  <si>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</si>
  <si>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</si>
  <si>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</si>
  <si>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</si>
  <si>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</si>
  <si>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</si>
  <si>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</si>
  <si>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</si>
  <si>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</si>
  <si>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</si>
  <si>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</si>
  <si>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</si>
  <si>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</si>
  <si>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</si>
  <si>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</si>
  <si>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</si>
  <si>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</si>
  <si>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</si>
  <si>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</si>
  <si>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</si>
  <si>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</si>
  <si>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</si>
  <si>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</si>
  <si>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</si>
  <si>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</si>
  <si>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</si>
  <si>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</si>
  <si>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</si>
  <si>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</si>
  <si>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</si>
  <si>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</si>
  <si>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</si>
  <si>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</si>
  <si>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</si>
  <si>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</si>
  <si>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</si>
  <si>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</si>
  <si>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</si>
  <si>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</si>
  <si>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</si>
  <si>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</si>
  <si>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</si>
  <si>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</si>
  <si>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</si>
  <si>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</si>
  <si>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</si>
  <si>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</si>
  <si>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</si>
  <si>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</si>
  <si>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</si>
  <si>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</si>
  <si>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</si>
  <si>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</si>
  <si>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</si>
  <si>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</si>
  <si>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ЕИК по БУЛСТАТ:175064530</t>
  </si>
  <si>
    <t>Албена АД</t>
  </si>
  <si>
    <t>Industrialen Holding Bulgaria AD</t>
  </si>
  <si>
    <t xml:space="preserve">Sinergon Holding AD                               </t>
  </si>
  <si>
    <t>Orgachim AD</t>
  </si>
  <si>
    <t>ZD Euro Ins AD</t>
  </si>
  <si>
    <t>M+C Hidravlik AD</t>
  </si>
  <si>
    <t>Toplivo AD</t>
  </si>
  <si>
    <t>Sofarma AD</t>
  </si>
  <si>
    <t>Monbat AD</t>
  </si>
  <si>
    <t>VIPOM AD</t>
  </si>
  <si>
    <t>Eurohold Bulgaria AD</t>
  </si>
  <si>
    <t>КАОЛИН АД</t>
  </si>
  <si>
    <t>Bulgarian River Shipping AD</t>
  </si>
  <si>
    <t>Corporate Commercial Bank AD</t>
  </si>
  <si>
    <t>Olovno cinkov kompleks AD</t>
  </si>
  <si>
    <t>Purva Investicionna Banka AD</t>
  </si>
  <si>
    <t>Zurneni Hrani Bulgaria AD</t>
  </si>
  <si>
    <t>Enemona AD - Kozloduy</t>
  </si>
  <si>
    <t>Billboard AD</t>
  </si>
  <si>
    <t>ADRS-P-A</t>
  </si>
  <si>
    <t>PTKM-R-A</t>
  </si>
  <si>
    <t>KOEI-R-A</t>
  </si>
  <si>
    <t>KORF-R-A</t>
  </si>
  <si>
    <t xml:space="preserve">AIK banka a.d. </t>
  </si>
  <si>
    <t>Energoprojekt Holding</t>
  </si>
  <si>
    <t>Veterinarski Zavod AD</t>
  </si>
  <si>
    <t>Artego S.A.</t>
  </si>
  <si>
    <t>Rompetrol Well Services S.A.</t>
  </si>
  <si>
    <t>Prefab S.A.</t>
  </si>
  <si>
    <t>Transgaz S.A.</t>
  </si>
  <si>
    <t>BG11ALBAAT17</t>
  </si>
  <si>
    <t>BG1100019980</t>
  </si>
  <si>
    <t>BG1100033981</t>
  </si>
  <si>
    <t>BG11ORRUAT13</t>
  </si>
  <si>
    <t>BG1100081055</t>
  </si>
  <si>
    <t>BG11MPKAAT18</t>
  </si>
  <si>
    <t>BG11TOSOAT18</t>
  </si>
  <si>
    <t>BG11SOSOBT18</t>
  </si>
  <si>
    <t>BG1100075065</t>
  </si>
  <si>
    <t>BG11VIVIAT15</t>
  </si>
  <si>
    <t>BG1100114062</t>
  </si>
  <si>
    <t>BG1100039012</t>
  </si>
  <si>
    <t>BG1100100038</t>
  </si>
  <si>
    <t>BG1100129052</t>
  </si>
  <si>
    <t>BG11OLKAAT10</t>
  </si>
  <si>
    <t>BG1100106050</t>
  </si>
  <si>
    <t>BG1100109070</t>
  </si>
  <si>
    <t>BG1100042073</t>
  </si>
  <si>
    <t>BG1100088076</t>
  </si>
  <si>
    <t>HRADRSPA0009</t>
  </si>
  <si>
    <t>HRPTKMRA0005</t>
  </si>
  <si>
    <t>HRKOEIRA0009</t>
  </si>
  <si>
    <t>HRKORFRA0007</t>
  </si>
  <si>
    <t>RSAIKBE79302</t>
  </si>
  <si>
    <t>RSHOLDE58279</t>
  </si>
  <si>
    <t>RSVEZDE06593</t>
  </si>
  <si>
    <t>ROARTEACNOR4</t>
  </si>
  <si>
    <t>ROPESAACNOR0</t>
  </si>
  <si>
    <t>ROPREHACNOR7</t>
  </si>
  <si>
    <t>ROTGNTACNOR8</t>
  </si>
  <si>
    <t>БФБ - СОФИЯ</t>
  </si>
  <si>
    <t>BG40</t>
  </si>
  <si>
    <t>SOFIX</t>
  </si>
  <si>
    <t>BGN</t>
  </si>
  <si>
    <t>HRK</t>
  </si>
  <si>
    <t>RSD</t>
  </si>
  <si>
    <t>RON</t>
  </si>
  <si>
    <t>Prefab S.A. - rights</t>
  </si>
  <si>
    <t>QOXDBM002963</t>
  </si>
  <si>
    <t>Pamporovo AD</t>
  </si>
  <si>
    <t>Alkomet AD</t>
  </si>
  <si>
    <t>BG11PECEAT14</t>
  </si>
  <si>
    <t>BG11ALSUAT14</t>
  </si>
  <si>
    <t>Bulgarska Roza-Sevtopolis AD-blokd</t>
  </si>
  <si>
    <t>Rights - Industrialen Holding Bulgaria AD-blocked</t>
  </si>
  <si>
    <t>BG4000027079</t>
  </si>
  <si>
    <t>BG4000028077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</si>
  <si>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</si>
  <si>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</si>
  <si>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</si>
  <si>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</si>
  <si>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</si>
  <si>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</si>
  <si>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</si>
  <si>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</si>
  <si>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ZSE</t>
  </si>
  <si>
    <t>BELEX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</si>
  <si>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АКЦИИ БЪЛГАРИЯ"</t>
    </r>
  </si>
  <si>
    <t>Отчетен период:31.03.2008</t>
  </si>
  <si>
    <t xml:space="preserve">     Съставител:……………………….</t>
  </si>
  <si>
    <t>/Б. Данова/</t>
  </si>
  <si>
    <t>/Г. Бисерински/</t>
  </si>
  <si>
    <t>/Н. Петрова/</t>
  </si>
  <si>
    <t>/Н.Петрова/</t>
  </si>
  <si>
    <t>Дата 13.10.2008</t>
  </si>
  <si>
    <t>Дата 13.10.2008 г.</t>
  </si>
  <si>
    <t>13.10.2008 г.</t>
  </si>
  <si>
    <t xml:space="preserve">          /Б.Данова/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</si>
</sst>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"/>
      <color indexed="8"/>
      <name val="Arial"/>
      <family val="0"/>
    </font>
    <font>
      <sz val="7"/>
      <name val="Arial"/>
      <family val="0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6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7" borderId="1" applyNumberFormat="0" applyAlignment="0" applyProtection="0"/>
    <xf numFmtId="0" fontId="51" fillId="0" borderId="6" applyNumberFormat="0" applyFill="0" applyAlignment="0" applyProtection="0"/>
    <xf numFmtId="0" fontId="4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vertical="center" wrapText="1"/>
      <protection/>
    </xf>
    <xf numFmtId="3" fontId="1" fillId="0" borderId="10" xfId="62" applyNumberFormat="1" applyFont="1" applyBorder="1" applyAlignment="1" applyProtection="1">
      <alignment vertical="center"/>
      <protection/>
    </xf>
    <xf numFmtId="0" fontId="3" fillId="0" borderId="10" xfId="62" applyFont="1" applyBorder="1" applyProtection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25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/>
    </xf>
    <xf numFmtId="165" fontId="14" fillId="0" borderId="10" xfId="0" applyNumberFormat="1" applyFont="1" applyBorder="1" applyAlignment="1">
      <alignment horizontal="left"/>
    </xf>
    <xf numFmtId="165" fontId="14" fillId="0" borderId="13" xfId="0" applyNumberFormat="1" applyFont="1" applyBorder="1" applyAlignment="1">
      <alignment horizontal="left"/>
    </xf>
    <xf numFmtId="0" fontId="31" fillId="26" borderId="14" xfId="0" applyNumberFormat="1" applyFont="1" applyFill="1" applyBorder="1" applyAlignment="1">
      <alignment horizontal="justify"/>
    </xf>
    <xf numFmtId="0" fontId="31" fillId="26" borderId="10" xfId="0" applyNumberFormat="1" applyFont="1" applyFill="1" applyBorder="1" applyAlignment="1">
      <alignment horizontal="justify"/>
    </xf>
    <xf numFmtId="0" fontId="31" fillId="26" borderId="10" xfId="0" applyFont="1" applyFill="1" applyBorder="1" applyAlignment="1">
      <alignment/>
    </xf>
    <xf numFmtId="165" fontId="14" fillId="0" borderId="10" xfId="0" applyNumberFormat="1" applyFont="1" applyFill="1" applyBorder="1" applyAlignment="1">
      <alignment horizontal="left"/>
    </xf>
    <xf numFmtId="165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31" fillId="26" borderId="17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33" fillId="26" borderId="10" xfId="53" applyFont="1" applyFill="1" applyBorder="1" applyAlignment="1" applyProtection="1">
      <alignment/>
      <protection/>
    </xf>
    <xf numFmtId="0" fontId="14" fillId="24" borderId="18" xfId="58" applyNumberFormat="1" applyFont="1" applyFill="1" applyBorder="1">
      <alignment/>
      <protection/>
    </xf>
    <xf numFmtId="0" fontId="33" fillId="0" borderId="10" xfId="53" applyFont="1" applyBorder="1" applyAlignment="1" applyProtection="1">
      <alignment/>
      <protection/>
    </xf>
    <xf numFmtId="0" fontId="14" fillId="0" borderId="10" xfId="58" applyNumberFormat="1" applyFont="1" applyFill="1" applyBorder="1">
      <alignment/>
      <protection/>
    </xf>
    <xf numFmtId="0" fontId="33" fillId="26" borderId="18" xfId="53" applyFont="1" applyFill="1" applyBorder="1" applyAlignment="1" applyProtection="1">
      <alignment/>
      <protection/>
    </xf>
    <xf numFmtId="0" fontId="33" fillId="0" borderId="10" xfId="53" applyNumberFormat="1" applyFont="1" applyFill="1" applyBorder="1" applyAlignment="1" applyProtection="1">
      <alignment/>
      <protection/>
    </xf>
    <xf numFmtId="0" fontId="14" fillId="0" borderId="10" xfId="58" applyFont="1" applyFill="1" applyBorder="1" applyAlignment="1">
      <alignment horizontal="left"/>
      <protection/>
    </xf>
    <xf numFmtId="0" fontId="33" fillId="0" borderId="18" xfId="53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14" fillId="0" borderId="18" xfId="58" applyFont="1" applyFill="1" applyBorder="1" applyAlignment="1">
      <alignment horizontal="left"/>
      <protection/>
    </xf>
    <xf numFmtId="0" fontId="33" fillId="24" borderId="10" xfId="53" applyNumberFormat="1" applyFont="1" applyFill="1" applyBorder="1" applyAlignment="1" applyProtection="1">
      <alignment/>
      <protection/>
    </xf>
    <xf numFmtId="0" fontId="14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vertical="top" wrapText="1"/>
    </xf>
    <xf numFmtId="0" fontId="34" fillId="26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/>
    </xf>
    <xf numFmtId="3" fontId="14" fillId="0" borderId="19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10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0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24" borderId="10" xfId="63" applyFont="1" applyFill="1" applyBorder="1" applyAlignment="1">
      <alignment horizontal="left" vertical="justify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Border="1" applyAlignment="1">
      <alignment horizontal="left" vertical="top" wrapText="1"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8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8" xfId="5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security.php?sessionId=3170893fbfe5ccbb43e3ab2d33c630fa&amp;ticker=ADRS-P-A" TargetMode="External" /><Relationship Id="rId2" Type="http://schemas.openxmlformats.org/officeDocument/2006/relationships/hyperlink" Target="http://www.zse.hr/security.php?sessionId=f83d601a1ca5d34769f3817489de015a&amp;ticker=KOEI-R-A" TargetMode="External" /><Relationship Id="rId3" Type="http://schemas.openxmlformats.org/officeDocument/2006/relationships/hyperlink" Target="http://www.zse.hr/security.php?sessionId=f83d601a1ca5d34769f3817489de015a&amp;ticker=PTKM-R-A" TargetMode="External" /><Relationship Id="rId4" Type="http://schemas.openxmlformats.org/officeDocument/2006/relationships/hyperlink" Target="http://www.belex.co.yu/index-e.php" TargetMode="External" /><Relationship Id="rId5" Type="http://schemas.openxmlformats.org/officeDocument/2006/relationships/hyperlink" Target="http://www.zse.hr/security.php?sessionId=55445b8db95b33d58a876024fa9fd695&amp;ticker=KORF-R-A" TargetMode="External" /><Relationship Id="rId6" Type="http://schemas.openxmlformats.org/officeDocument/2006/relationships/hyperlink" Target="http://www.belex.co.yu/index-e.php" TargetMode="External" /><Relationship Id="rId7" Type="http://schemas.openxmlformats.org/officeDocument/2006/relationships/hyperlink" Target="http://www.belex.co.yu/index-e.php" TargetMode="External" /><Relationship Id="rId8" Type="http://schemas.openxmlformats.org/officeDocument/2006/relationships/hyperlink" Target="http://www.bvb.ro/ListedCompanies/SecurityDetail.aspx?s=ARTE" TargetMode="External" /><Relationship Id="rId9" Type="http://schemas.openxmlformats.org/officeDocument/2006/relationships/hyperlink" Target="http://www.bvb.ro/ListedCompanies/SecurityDetail.aspx?s=PTR" TargetMode="External" /><Relationship Id="rId10" Type="http://schemas.openxmlformats.org/officeDocument/2006/relationships/hyperlink" Target="http://www.bvb.ro/ListedCompanies/SecurityDetail.aspx?s=PREH" TargetMode="External" /><Relationship Id="rId11" Type="http://schemas.openxmlformats.org/officeDocument/2006/relationships/hyperlink" Target="http://www.bvb.ro/ListedCompanies/SecurityDetail.aspx?s=TGN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7">
      <selection activeCell="C52" sqref="C52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54" t="s">
        <v>267</v>
      </c>
      <c r="F1" s="354"/>
    </row>
    <row r="2" spans="1:6" ht="12" customHeight="1">
      <c r="A2" s="116"/>
      <c r="B2" s="117"/>
      <c r="C2" s="356" t="s">
        <v>0</v>
      </c>
      <c r="D2" s="356"/>
      <c r="E2" s="119"/>
      <c r="F2" s="119"/>
    </row>
    <row r="3" spans="1:6" ht="21" customHeight="1">
      <c r="A3" s="118" t="s">
        <v>407</v>
      </c>
      <c r="B3" s="120"/>
      <c r="C3" s="116"/>
      <c r="D3" s="116"/>
      <c r="E3" s="355" t="s">
        <v>319</v>
      </c>
      <c r="F3" s="355"/>
    </row>
    <row r="4" spans="1:6" ht="12">
      <c r="A4" s="118" t="s">
        <v>408</v>
      </c>
      <c r="B4" s="120"/>
      <c r="C4" s="121"/>
      <c r="D4" s="121"/>
      <c r="E4" s="119"/>
      <c r="F4" s="122" t="s">
        <v>82</v>
      </c>
    </row>
    <row r="5" spans="1:6" ht="50.25" customHeight="1">
      <c r="A5" s="123" t="s">
        <v>1</v>
      </c>
      <c r="B5" s="124" t="s">
        <v>2</v>
      </c>
      <c r="C5" s="124" t="s">
        <v>3</v>
      </c>
      <c r="D5" s="125" t="s">
        <v>7</v>
      </c>
      <c r="E5" s="124" t="s">
        <v>4</v>
      </c>
      <c r="F5" s="124" t="s">
        <v>5</v>
      </c>
    </row>
    <row r="6" spans="1:6" ht="12">
      <c r="A6" s="123" t="s">
        <v>6</v>
      </c>
      <c r="B6" s="123">
        <v>1</v>
      </c>
      <c r="C6" s="123">
        <v>2</v>
      </c>
      <c r="D6" s="125" t="s">
        <v>6</v>
      </c>
      <c r="E6" s="123">
        <v>1</v>
      </c>
      <c r="F6" s="123">
        <v>2</v>
      </c>
    </row>
    <row r="7" spans="1:6" ht="12">
      <c r="A7" s="126" t="s">
        <v>8</v>
      </c>
      <c r="B7" s="90"/>
      <c r="C7" s="90"/>
      <c r="D7" s="91" t="s">
        <v>28</v>
      </c>
      <c r="E7" s="90"/>
      <c r="F7" s="90"/>
    </row>
    <row r="8" spans="1:30" ht="12">
      <c r="A8" s="94" t="s">
        <v>29</v>
      </c>
      <c r="B8" s="93"/>
      <c r="C8" s="93"/>
      <c r="D8" s="94" t="s">
        <v>30</v>
      </c>
      <c r="E8" s="241">
        <v>3186883.68</v>
      </c>
      <c r="F8" s="241">
        <v>3292892.75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93" t="s">
        <v>261</v>
      </c>
      <c r="B9" s="93"/>
      <c r="C9" s="93"/>
      <c r="D9" s="94" t="s">
        <v>31</v>
      </c>
      <c r="E9" s="93"/>
      <c r="F9" s="9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93" t="s">
        <v>167</v>
      </c>
      <c r="B10" s="93"/>
      <c r="C10" s="93"/>
      <c r="D10" s="93" t="s">
        <v>260</v>
      </c>
      <c r="E10" s="240">
        <f>2615007.83-1002593.1</f>
        <v>1612414.73</v>
      </c>
      <c r="F10" s="240">
        <v>1674088.59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93" t="s">
        <v>184</v>
      </c>
      <c r="B11" s="93"/>
      <c r="C11" s="93"/>
      <c r="D11" s="93" t="s">
        <v>32</v>
      </c>
      <c r="E11" s="93"/>
      <c r="F11" s="9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93" t="s">
        <v>252</v>
      </c>
      <c r="B12" s="93"/>
      <c r="C12" s="93"/>
      <c r="D12" s="93" t="s">
        <v>208</v>
      </c>
      <c r="E12" s="93"/>
      <c r="F12" s="9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7" t="s">
        <v>12</v>
      </c>
      <c r="B13" s="93"/>
      <c r="C13" s="93"/>
      <c r="D13" s="127" t="s">
        <v>27</v>
      </c>
      <c r="E13" s="241">
        <f>SUM(E10:E12)</f>
        <v>1612414.73</v>
      </c>
      <c r="F13" s="241">
        <f>SUM(F10:F12)</f>
        <v>1674088.59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94" t="s">
        <v>313</v>
      </c>
      <c r="B14" s="93"/>
      <c r="C14" s="93"/>
      <c r="D14" s="94" t="s">
        <v>33</v>
      </c>
      <c r="E14" s="93"/>
      <c r="F14" s="9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7" t="s">
        <v>39</v>
      </c>
      <c r="B15" s="93"/>
      <c r="C15" s="93"/>
      <c r="D15" s="93" t="s">
        <v>34</v>
      </c>
      <c r="E15" s="240">
        <f>E16+E17</f>
        <v>1618705.91</v>
      </c>
      <c r="F15" s="240">
        <f>F16+F17</f>
        <v>179496.27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91" t="s">
        <v>41</v>
      </c>
      <c r="B16" s="93"/>
      <c r="C16" s="93"/>
      <c r="D16" s="93" t="s">
        <v>35</v>
      </c>
      <c r="E16" s="240">
        <v>1618705.91</v>
      </c>
      <c r="F16" s="240">
        <v>179496.27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91" t="s">
        <v>43</v>
      </c>
      <c r="B17" s="93"/>
      <c r="C17" s="93"/>
      <c r="D17" s="93" t="s">
        <v>36</v>
      </c>
      <c r="E17" s="93"/>
      <c r="F17" s="9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90" t="s">
        <v>9</v>
      </c>
      <c r="B18" s="93"/>
      <c r="C18" s="93"/>
      <c r="D18" s="90" t="s">
        <v>37</v>
      </c>
      <c r="E18" s="240">
        <v>-1787079.47</v>
      </c>
      <c r="F18" s="240">
        <v>1439209.64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90" t="s">
        <v>10</v>
      </c>
      <c r="B19" s="240">
        <f>156258.63+1100+173000</f>
        <v>330358.63</v>
      </c>
      <c r="C19" s="240">
        <v>172360.23</v>
      </c>
      <c r="D19" s="127" t="s">
        <v>38</v>
      </c>
      <c r="E19" s="241">
        <f>SUM(E15+E18)</f>
        <v>-168373.56000000006</v>
      </c>
      <c r="F19" s="241">
        <f>F15+F18</f>
        <v>1618705.91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90" t="s">
        <v>314</v>
      </c>
      <c r="B20" s="240">
        <v>798634.38</v>
      </c>
      <c r="C20" s="93">
        <v>583810</v>
      </c>
      <c r="D20" s="128" t="s">
        <v>40</v>
      </c>
      <c r="E20" s="241">
        <f>E8+E13+E19</f>
        <v>4630924.85</v>
      </c>
      <c r="F20" s="241">
        <f>F8+F13+F19</f>
        <v>6585687.25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90" t="s">
        <v>251</v>
      </c>
      <c r="B21" s="93"/>
      <c r="C21" s="93"/>
      <c r="D21" s="129"/>
      <c r="E21" s="93"/>
      <c r="F21" s="9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8" t="s">
        <v>12</v>
      </c>
      <c r="B22" s="241">
        <f>SUM(B18:B21)</f>
        <v>1128993.01</v>
      </c>
      <c r="C22" s="241">
        <f>SUM(C18:C21)</f>
        <v>756170.23</v>
      </c>
      <c r="D22" s="90"/>
      <c r="E22" s="93"/>
      <c r="F22" s="9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91" t="s">
        <v>210</v>
      </c>
      <c r="B23" s="93"/>
      <c r="C23" s="93"/>
      <c r="D23" s="91" t="s">
        <v>42</v>
      </c>
      <c r="E23" s="93"/>
      <c r="F23" s="9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90" t="s">
        <v>261</v>
      </c>
      <c r="B24" s="240">
        <f>SUM(B25:B28)</f>
        <v>3495003.85</v>
      </c>
      <c r="C24" s="240">
        <f>SUM(C25:C28)</f>
        <v>5855300.35</v>
      </c>
      <c r="D24" s="130" t="s">
        <v>262</v>
      </c>
      <c r="E24" s="93"/>
      <c r="F24" s="9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90" t="s">
        <v>167</v>
      </c>
      <c r="B25" s="240">
        <v>3495003.85</v>
      </c>
      <c r="C25" s="240">
        <v>5855300.35</v>
      </c>
      <c r="D25" s="93" t="s">
        <v>246</v>
      </c>
      <c r="E25" s="240">
        <f>E26+E27+E28</f>
        <v>16826.17</v>
      </c>
      <c r="F25" s="240">
        <f>F26+F27+F28</f>
        <v>27216.760000000002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90" t="s">
        <v>203</v>
      </c>
      <c r="B26" s="242"/>
      <c r="C26" s="90"/>
      <c r="D26" s="93" t="s">
        <v>315</v>
      </c>
      <c r="E26" s="242">
        <v>817.17</v>
      </c>
      <c r="F26" s="242">
        <v>1006.22</v>
      </c>
    </row>
    <row r="27" spans="1:6" ht="12">
      <c r="A27" s="90" t="s">
        <v>184</v>
      </c>
      <c r="B27" s="90"/>
      <c r="C27" s="90"/>
      <c r="D27" s="93" t="s">
        <v>169</v>
      </c>
      <c r="E27" s="242">
        <v>16009</v>
      </c>
      <c r="F27" s="242">
        <v>26210.54</v>
      </c>
    </row>
    <row r="28" spans="1:6" ht="12">
      <c r="A28" s="90" t="s">
        <v>11</v>
      </c>
      <c r="B28" s="90"/>
      <c r="C28" s="90"/>
      <c r="D28" s="5" t="s">
        <v>201</v>
      </c>
      <c r="E28" s="90"/>
      <c r="F28" s="242"/>
    </row>
    <row r="29" spans="1:6" ht="12">
      <c r="A29" s="90" t="s">
        <v>253</v>
      </c>
      <c r="B29" s="90"/>
      <c r="C29" s="90"/>
      <c r="D29" s="130" t="s">
        <v>230</v>
      </c>
      <c r="E29" s="242">
        <v>369.19</v>
      </c>
      <c r="F29" s="242">
        <v>739.05</v>
      </c>
    </row>
    <row r="30" spans="1:6" ht="12">
      <c r="A30" s="90" t="s">
        <v>254</v>
      </c>
      <c r="B30" s="90"/>
      <c r="C30" s="90"/>
      <c r="D30" s="5" t="s">
        <v>263</v>
      </c>
      <c r="E30" s="90"/>
      <c r="F30" s="242"/>
    </row>
    <row r="31" spans="1:6" ht="12">
      <c r="A31" s="90" t="s">
        <v>255</v>
      </c>
      <c r="B31" s="90"/>
      <c r="C31" s="90"/>
      <c r="D31" s="130" t="s">
        <v>186</v>
      </c>
      <c r="E31" s="90"/>
      <c r="F31" s="242"/>
    </row>
    <row r="32" spans="1:6" ht="12">
      <c r="A32" s="90" t="s">
        <v>256</v>
      </c>
      <c r="B32" s="90"/>
      <c r="C32" s="90"/>
      <c r="D32" s="130" t="s">
        <v>187</v>
      </c>
      <c r="E32" s="90"/>
      <c r="F32" s="242"/>
    </row>
    <row r="33" spans="1:6" ht="12">
      <c r="A33" s="90" t="s">
        <v>257</v>
      </c>
      <c r="B33" s="90"/>
      <c r="C33" s="90"/>
      <c r="D33" s="130" t="s">
        <v>264</v>
      </c>
      <c r="E33" s="90">
        <v>1100</v>
      </c>
      <c r="F33" s="242">
        <v>10500</v>
      </c>
    </row>
    <row r="34" spans="1:6" ht="12">
      <c r="A34" s="128" t="s">
        <v>13</v>
      </c>
      <c r="B34" s="243">
        <f>SUM(B24+B29+B30+B31+B32+B33)</f>
        <v>3495003.85</v>
      </c>
      <c r="C34" s="243">
        <f>C24+C29+C30+C31+C32+C33</f>
        <v>5855300.35</v>
      </c>
      <c r="D34" s="90" t="s">
        <v>265</v>
      </c>
      <c r="E34" s="90"/>
      <c r="F34" s="242"/>
    </row>
    <row r="35" spans="1:6" ht="15" customHeight="1">
      <c r="A35" s="91" t="s">
        <v>207</v>
      </c>
      <c r="B35" s="90"/>
      <c r="C35" s="90"/>
      <c r="D35" s="130" t="s">
        <v>266</v>
      </c>
      <c r="E35" s="90"/>
      <c r="F35" s="242">
        <v>55942.9</v>
      </c>
    </row>
    <row r="36" spans="1:6" ht="13.5" customHeight="1">
      <c r="A36" s="93" t="s">
        <v>258</v>
      </c>
      <c r="B36" s="242">
        <v>3144</v>
      </c>
      <c r="C36" s="242">
        <v>2992.15</v>
      </c>
      <c r="D36" s="130" t="s">
        <v>209</v>
      </c>
      <c r="E36" s="90">
        <v>2317</v>
      </c>
      <c r="F36" s="90"/>
    </row>
    <row r="37" spans="1:6" ht="24">
      <c r="A37" s="93" t="s">
        <v>168</v>
      </c>
      <c r="B37" s="242">
        <v>20813</v>
      </c>
      <c r="C37" s="242">
        <v>65623.5</v>
      </c>
      <c r="D37" s="128" t="s">
        <v>12</v>
      </c>
      <c r="E37" s="243">
        <f>E24+E25+E29+E30+E31+E32+E33+E34+E35+E36</f>
        <v>20612.359999999997</v>
      </c>
      <c r="F37" s="243">
        <f>F24+F25+F29+F33+F34+F35</f>
        <v>94398.70999999999</v>
      </c>
    </row>
    <row r="38" spans="1:6" ht="12">
      <c r="A38" s="93" t="s">
        <v>259</v>
      </c>
      <c r="B38" s="90"/>
      <c r="C38" s="90"/>
      <c r="D38" s="128" t="s">
        <v>45</v>
      </c>
      <c r="E38" s="243">
        <f>E37</f>
        <v>20612.359999999997</v>
      </c>
      <c r="F38" s="243">
        <f>F37</f>
        <v>94398.70999999999</v>
      </c>
    </row>
    <row r="39" spans="1:6" ht="12">
      <c r="A39" s="93" t="s">
        <v>185</v>
      </c>
      <c r="B39" s="90">
        <v>3118</v>
      </c>
      <c r="C39" s="90"/>
      <c r="D39" s="90"/>
      <c r="E39" s="90"/>
      <c r="F39" s="90"/>
    </row>
    <row r="40" spans="1:6" ht="12">
      <c r="A40" s="127" t="s">
        <v>14</v>
      </c>
      <c r="B40" s="243">
        <f>SUM(B36:B39)</f>
        <v>27075</v>
      </c>
      <c r="C40" s="243">
        <f>SUM(C36:C39)</f>
        <v>68615.65</v>
      </c>
      <c r="D40" s="90"/>
      <c r="E40" s="90"/>
      <c r="F40" s="90"/>
    </row>
    <row r="41" spans="1:6" ht="12">
      <c r="A41" s="94" t="s">
        <v>44</v>
      </c>
      <c r="B41" s="243">
        <v>464.8</v>
      </c>
      <c r="C41" s="90"/>
      <c r="D41" s="90"/>
      <c r="E41" s="90"/>
      <c r="F41" s="90"/>
    </row>
    <row r="42" spans="1:6" ht="12">
      <c r="A42" s="127" t="s">
        <v>45</v>
      </c>
      <c r="B42" s="243">
        <f>B22+B34+B40</f>
        <v>4651071.86</v>
      </c>
      <c r="C42" s="243">
        <f>C22+C34+C40</f>
        <v>6680086.23</v>
      </c>
      <c r="D42" s="90"/>
      <c r="E42" s="90"/>
      <c r="F42" s="90"/>
    </row>
    <row r="43" spans="2:6" ht="12.75" customHeight="1">
      <c r="B43" s="91"/>
      <c r="C43" s="90"/>
      <c r="D43" s="90"/>
      <c r="E43" s="90"/>
      <c r="F43" s="90"/>
    </row>
    <row r="44" spans="1:6" ht="12">
      <c r="A44" s="127" t="s">
        <v>47</v>
      </c>
      <c r="B44" s="241">
        <f>B15+B42+B41</f>
        <v>4651536.66</v>
      </c>
      <c r="C44" s="241">
        <f>C7+C42+C41</f>
        <v>6680086.23</v>
      </c>
      <c r="D44" s="127" t="s">
        <v>46</v>
      </c>
      <c r="E44" s="243">
        <f>E20+E38</f>
        <v>4651537.21</v>
      </c>
      <c r="F44" s="243">
        <f>F20+F38</f>
        <v>6680085.96</v>
      </c>
    </row>
    <row r="45" spans="2:7" ht="12">
      <c r="B45" s="4"/>
      <c r="C45" s="4"/>
      <c r="D45" s="4"/>
      <c r="E45" s="334"/>
      <c r="F45" s="4"/>
      <c r="G45" s="4"/>
    </row>
    <row r="46" spans="1:7" ht="12">
      <c r="A46" s="7" t="s">
        <v>414</v>
      </c>
      <c r="B46" s="353" t="s">
        <v>409</v>
      </c>
      <c r="C46" s="353"/>
      <c r="D46" s="353"/>
      <c r="E46" s="353"/>
      <c r="F46" s="7"/>
      <c r="G46" s="4"/>
    </row>
    <row r="47" spans="2:7" ht="12">
      <c r="B47" s="4"/>
      <c r="C47" s="4"/>
      <c r="D47" s="335"/>
      <c r="E47" s="4"/>
      <c r="F47" s="4"/>
      <c r="G47" s="4"/>
    </row>
    <row r="48" spans="3:7" ht="12">
      <c r="C48" s="4"/>
      <c r="D48" s="353" t="s">
        <v>397</v>
      </c>
      <c r="E48" s="353"/>
      <c r="F48" s="6"/>
      <c r="G48" s="4"/>
    </row>
    <row r="49" spans="2:7" ht="12">
      <c r="B49" s="4"/>
      <c r="C49" s="4" t="s">
        <v>410</v>
      </c>
      <c r="D49" s="4"/>
      <c r="E49" s="4" t="s">
        <v>411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53" t="s">
        <v>397</v>
      </c>
      <c r="E51" s="353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412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31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sheetProtection/>
  <mergeCells count="7">
    <mergeCell ref="D51:E51"/>
    <mergeCell ref="E1:F1"/>
    <mergeCell ref="E3:F3"/>
    <mergeCell ref="C2:D2"/>
    <mergeCell ref="B46:C46"/>
    <mergeCell ref="D46:E46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7">
      <selection activeCell="A34" sqref="A34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57" t="s">
        <v>268</v>
      </c>
      <c r="F1" s="357"/>
    </row>
    <row r="2" spans="1:6" ht="12.75" customHeight="1">
      <c r="A2" s="18"/>
      <c r="C2" s="358" t="s">
        <v>15</v>
      </c>
      <c r="D2" s="358"/>
      <c r="E2" s="17"/>
      <c r="F2" s="17"/>
    </row>
    <row r="3" spans="1:6" ht="15">
      <c r="A3" s="358" t="str">
        <f>'справка № 1-КИС-БАЛАНС'!A3</f>
        <v>Наименование на КИС:"КД АКЦИИ БЪЛГАРИЯ"</v>
      </c>
      <c r="B3" s="358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период:31.03.2008</v>
      </c>
      <c r="B4" s="52"/>
      <c r="C4" s="53"/>
      <c r="D4" s="54"/>
      <c r="E4" s="359" t="str">
        <f>'справка № 1-КИС-БАЛАНС'!E3:F3</f>
        <v>ЕИК по БУЛСТАТ:175064530</v>
      </c>
      <c r="F4" s="359"/>
    </row>
    <row r="5" spans="1:7" ht="15">
      <c r="A5" s="55"/>
      <c r="B5" s="56"/>
      <c r="C5" s="56"/>
      <c r="D5" s="57"/>
      <c r="E5" s="58"/>
      <c r="F5" s="59" t="s">
        <v>82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66"/>
      <c r="F10" s="247"/>
      <c r="G10" s="6"/>
    </row>
    <row r="11" spans="1:7" s="7" customFormat="1" ht="31.5" customHeight="1">
      <c r="A11" s="66" t="s">
        <v>269</v>
      </c>
      <c r="B11" s="244">
        <f>B12+5705.83</f>
        <v>3878010.67</v>
      </c>
      <c r="C11" s="247">
        <v>476024</v>
      </c>
      <c r="D11" s="66" t="s">
        <v>50</v>
      </c>
      <c r="E11" s="244">
        <f>E12+37662.05</f>
        <v>2141816.01</v>
      </c>
      <c r="F11" s="247">
        <f>10526+556983</f>
        <v>567509</v>
      </c>
      <c r="G11" s="6"/>
    </row>
    <row r="12" spans="1:7" s="7" customFormat="1" ht="15.75" customHeight="1">
      <c r="A12" s="66" t="s">
        <v>22</v>
      </c>
      <c r="B12" s="244">
        <f>3870402.19+296.82+1605.83</f>
        <v>3872304.84</v>
      </c>
      <c r="C12" s="247">
        <v>471682</v>
      </c>
      <c r="D12" s="66" t="s">
        <v>51</v>
      </c>
      <c r="E12" s="244">
        <f>2102512.32+1641.64</f>
        <v>2104153.96</v>
      </c>
      <c r="F12" s="247">
        <v>556983</v>
      </c>
      <c r="G12" s="6"/>
    </row>
    <row r="13" spans="1:7" s="7" customFormat="1" ht="30">
      <c r="A13" s="66" t="s">
        <v>270</v>
      </c>
      <c r="B13" s="244"/>
      <c r="C13" s="247"/>
      <c r="D13" s="66" t="s">
        <v>275</v>
      </c>
      <c r="E13" s="244"/>
      <c r="F13" s="247">
        <v>22477</v>
      </c>
      <c r="G13" s="6"/>
    </row>
    <row r="14" spans="1:7" s="7" customFormat="1" ht="15">
      <c r="A14" s="66" t="s">
        <v>23</v>
      </c>
      <c r="B14" s="244">
        <v>220.7</v>
      </c>
      <c r="C14" s="247">
        <v>29</v>
      </c>
      <c r="D14" s="67" t="s">
        <v>52</v>
      </c>
      <c r="E14" s="244">
        <v>9434.49</v>
      </c>
      <c r="F14" s="247">
        <v>3910</v>
      </c>
      <c r="G14" s="6"/>
    </row>
    <row r="15" spans="1:7" s="7" customFormat="1" ht="15">
      <c r="A15" s="68"/>
      <c r="B15" s="66"/>
      <c r="C15" s="66"/>
      <c r="D15" s="66" t="s">
        <v>26</v>
      </c>
      <c r="E15" s="244"/>
      <c r="F15" s="247"/>
      <c r="G15" s="6"/>
    </row>
    <row r="16" spans="1:7" s="7" customFormat="1" ht="14.25">
      <c r="A16" s="68" t="s">
        <v>24</v>
      </c>
      <c r="B16" s="245">
        <f>B11+B13+B14</f>
        <v>3878231.37</v>
      </c>
      <c r="C16" s="245">
        <f>C11+C13+C14</f>
        <v>476053</v>
      </c>
      <c r="D16" s="68" t="s">
        <v>24</v>
      </c>
      <c r="E16" s="245">
        <f>E11+E14</f>
        <v>2151250.5</v>
      </c>
      <c r="F16" s="245">
        <f>F10+F11+F13+F14+F15</f>
        <v>593896</v>
      </c>
      <c r="G16" s="6"/>
    </row>
    <row r="17" spans="1:6" s="7" customFormat="1" ht="24.75">
      <c r="A17" s="92" t="s">
        <v>178</v>
      </c>
      <c r="B17" s="244"/>
      <c r="C17" s="245">
        <f>F16-C16</f>
        <v>117843</v>
      </c>
      <c r="D17" s="92" t="s">
        <v>178</v>
      </c>
      <c r="E17" s="245">
        <f>B16-E16</f>
        <v>1726980.87</v>
      </c>
      <c r="F17" s="66"/>
    </row>
    <row r="18" spans="1:6" s="7" customFormat="1" ht="15">
      <c r="A18" s="69" t="s">
        <v>216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211</v>
      </c>
      <c r="B19" s="66"/>
      <c r="C19" s="66"/>
      <c r="D19" s="92"/>
      <c r="E19" s="66"/>
      <c r="F19" s="66"/>
    </row>
    <row r="20" spans="1:6" s="7" customFormat="1" ht="15">
      <c r="A20" s="66" t="s">
        <v>242</v>
      </c>
      <c r="B20" s="244">
        <v>60098.59</v>
      </c>
      <c r="C20" s="247">
        <v>14644</v>
      </c>
      <c r="D20" s="69"/>
      <c r="E20" s="66"/>
      <c r="F20" s="66"/>
    </row>
    <row r="21" spans="1:6" s="7" customFormat="1" ht="15">
      <c r="A21" s="66" t="s">
        <v>25</v>
      </c>
      <c r="B21" s="66"/>
      <c r="C21" s="247"/>
      <c r="D21" s="68"/>
      <c r="E21" s="66"/>
      <c r="F21" s="66"/>
    </row>
    <row r="22" spans="1:6" s="7" customFormat="1" ht="30">
      <c r="A22" s="66" t="s">
        <v>271</v>
      </c>
      <c r="B22" s="66"/>
      <c r="C22" s="247"/>
      <c r="D22" s="93"/>
      <c r="E22" s="66"/>
      <c r="F22" s="66"/>
    </row>
    <row r="23" spans="1:6" s="7" customFormat="1" ht="15">
      <c r="A23" s="66" t="s">
        <v>26</v>
      </c>
      <c r="B23" s="66"/>
      <c r="C23" s="247">
        <v>6</v>
      </c>
      <c r="D23" s="93"/>
      <c r="E23" s="66"/>
      <c r="F23" s="66"/>
    </row>
    <row r="24" spans="1:6" s="7" customFormat="1" ht="15">
      <c r="A24" s="68" t="s">
        <v>27</v>
      </c>
      <c r="B24" s="245">
        <f>SUM(B19:B23)</f>
        <v>60098.59</v>
      </c>
      <c r="C24" s="245">
        <f>SUM(C19:C23)</f>
        <v>14650</v>
      </c>
      <c r="D24" s="68" t="s">
        <v>27</v>
      </c>
      <c r="E24" s="66"/>
      <c r="F24" s="66"/>
    </row>
    <row r="25" spans="1:6" s="7" customFormat="1" ht="24.75">
      <c r="A25" s="92" t="s">
        <v>179</v>
      </c>
      <c r="B25" s="244"/>
      <c r="C25" s="66"/>
      <c r="D25" s="94" t="s">
        <v>179</v>
      </c>
      <c r="E25" s="245">
        <f>E24-B24</f>
        <v>-60098.59</v>
      </c>
      <c r="F25" s="66"/>
    </row>
    <row r="26" spans="1:6" s="7" customFormat="1" ht="28.5">
      <c r="A26" s="69" t="s">
        <v>272</v>
      </c>
      <c r="B26" s="245">
        <f>B16+B24</f>
        <v>3938329.96</v>
      </c>
      <c r="C26" s="245">
        <f>C16+C24</f>
        <v>490703</v>
      </c>
      <c r="D26" s="69" t="s">
        <v>54</v>
      </c>
      <c r="E26" s="245">
        <f>E16+E24</f>
        <v>2151250.5</v>
      </c>
      <c r="F26" s="245">
        <f>F16+F24</f>
        <v>593896</v>
      </c>
    </row>
    <row r="27" spans="1:6" s="7" customFormat="1" ht="29.25">
      <c r="A27" s="69" t="s">
        <v>212</v>
      </c>
      <c r="B27" s="245"/>
      <c r="C27" s="245">
        <f>F26-C26</f>
        <v>103193</v>
      </c>
      <c r="D27" s="69" t="s">
        <v>215</v>
      </c>
      <c r="E27" s="245">
        <f>B26-E26</f>
        <v>1787079.46</v>
      </c>
      <c r="F27" s="66"/>
    </row>
    <row r="28" spans="1:6" s="7" customFormat="1" ht="18.75" customHeight="1">
      <c r="A28" s="69" t="s">
        <v>273</v>
      </c>
      <c r="B28" s="66"/>
      <c r="C28" s="66"/>
      <c r="D28" s="93"/>
      <c r="E28" s="69"/>
      <c r="F28" s="66"/>
    </row>
    <row r="29" spans="1:6" s="7" customFormat="1" ht="24" customHeight="1">
      <c r="A29" s="69" t="s">
        <v>274</v>
      </c>
      <c r="B29" s="244">
        <f>B27-B28</f>
        <v>0</v>
      </c>
      <c r="C29" s="244">
        <f>C27-C28</f>
        <v>103193</v>
      </c>
      <c r="D29" s="69" t="s">
        <v>276</v>
      </c>
      <c r="E29" s="245">
        <f>E27</f>
        <v>1787079.46</v>
      </c>
      <c r="F29" s="66"/>
    </row>
    <row r="30" spans="1:6" s="7" customFormat="1" ht="14.25" customHeight="1">
      <c r="A30" s="98" t="s">
        <v>213</v>
      </c>
      <c r="B30" s="245">
        <f>B26+B28+B29</f>
        <v>3938329.96</v>
      </c>
      <c r="C30" s="245">
        <f>C26+C28+C29</f>
        <v>593896</v>
      </c>
      <c r="D30" s="69" t="s">
        <v>214</v>
      </c>
      <c r="E30" s="245">
        <f>E26+E29</f>
        <v>3938329.96</v>
      </c>
      <c r="F30" s="245">
        <f>F26+F29</f>
        <v>593896</v>
      </c>
    </row>
    <row r="31" spans="1:6" s="7" customFormat="1" ht="13.5" customHeight="1">
      <c r="A31" s="97"/>
      <c r="B31" s="95"/>
      <c r="C31" s="95"/>
      <c r="D31" s="96"/>
      <c r="E31" s="95"/>
      <c r="F31" s="95"/>
    </row>
    <row r="32" spans="1:5" s="7" customFormat="1" ht="17.25" customHeight="1">
      <c r="A32" s="7" t="s">
        <v>414</v>
      </c>
      <c r="B32" s="353" t="s">
        <v>409</v>
      </c>
      <c r="C32" s="353"/>
      <c r="D32" s="353"/>
      <c r="E32" s="353"/>
    </row>
    <row r="33" spans="1:5" s="7" customFormat="1" ht="15.75" customHeight="1">
      <c r="A33" s="5"/>
      <c r="B33" s="4"/>
      <c r="C33" s="4"/>
      <c r="D33" s="335"/>
      <c r="E33" s="4"/>
    </row>
    <row r="34" spans="1:5" s="7" customFormat="1" ht="15.75" customHeight="1">
      <c r="A34" s="5"/>
      <c r="B34" s="5"/>
      <c r="C34" s="4"/>
      <c r="D34" s="353" t="s">
        <v>397</v>
      </c>
      <c r="E34" s="353"/>
    </row>
    <row r="35" spans="1:5" s="7" customFormat="1" ht="15.75" customHeight="1">
      <c r="A35" s="5"/>
      <c r="B35" s="4"/>
      <c r="C35" s="4" t="s">
        <v>410</v>
      </c>
      <c r="D35" s="4"/>
      <c r="E35" s="4" t="s">
        <v>411</v>
      </c>
    </row>
    <row r="36" spans="1:5" s="7" customFormat="1" ht="15.75" customHeight="1">
      <c r="A36" s="5"/>
      <c r="B36" s="5"/>
      <c r="C36" s="4"/>
      <c r="D36" s="4"/>
      <c r="E36" s="6"/>
    </row>
    <row r="37" spans="1:5" s="7" customFormat="1" ht="15" customHeight="1">
      <c r="A37" s="4"/>
      <c r="B37" s="4"/>
      <c r="C37" s="4"/>
      <c r="D37" s="353" t="s">
        <v>397</v>
      </c>
      <c r="E37" s="353"/>
    </row>
    <row r="38" spans="1:5" s="7" customFormat="1" ht="17.25" customHeight="1">
      <c r="A38" s="5"/>
      <c r="B38" s="5"/>
      <c r="C38" s="5"/>
      <c r="D38" s="5"/>
      <c r="E38" s="5"/>
    </row>
    <row r="39" spans="1:6" s="7" customFormat="1" ht="15">
      <c r="A39" s="4"/>
      <c r="B39" s="4"/>
      <c r="C39" s="4"/>
      <c r="D39" s="4"/>
      <c r="E39" s="4" t="s">
        <v>412</v>
      </c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sheetProtection/>
  <mergeCells count="8">
    <mergeCell ref="E1:F1"/>
    <mergeCell ref="A3:B3"/>
    <mergeCell ref="C2:D2"/>
    <mergeCell ref="E4:F4"/>
    <mergeCell ref="B32:C32"/>
    <mergeCell ref="D32:E32"/>
    <mergeCell ref="D34:E34"/>
    <mergeCell ref="D37:E37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D40" sqref="D40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60" t="s">
        <v>277</v>
      </c>
      <c r="F1" s="360"/>
      <c r="G1" s="28"/>
    </row>
    <row r="2" spans="1:7" ht="15">
      <c r="A2" s="363" t="s">
        <v>97</v>
      </c>
      <c r="B2" s="364"/>
      <c r="C2" s="364"/>
      <c r="D2" s="364"/>
      <c r="E2" s="364"/>
      <c r="F2" s="364"/>
      <c r="G2" s="28"/>
    </row>
    <row r="3" spans="1:7" ht="15">
      <c r="A3" s="26" t="str">
        <f>'справка № 1-КИС-БАЛАНС'!A3</f>
        <v>Наименование на КИС:"КД АКЦИИ БЪЛГАРИЯ"</v>
      </c>
      <c r="B3" s="3"/>
      <c r="D3" s="44"/>
      <c r="E3" s="1" t="str">
        <f>'справка № 1-КИС-БАЛАНС'!E3:F3</f>
        <v>ЕИК по БУЛСТАТ:175064530</v>
      </c>
      <c r="F3" s="42"/>
      <c r="G3" s="28"/>
    </row>
    <row r="4" spans="1:7" ht="15">
      <c r="A4" s="51" t="str">
        <f>'справка № 1-КИС-БАЛАНС'!A4</f>
        <v>Отчетен период:31.03.2008</v>
      </c>
      <c r="B4" s="51"/>
      <c r="C4" s="49"/>
      <c r="D4" s="49"/>
      <c r="E4" s="43"/>
      <c r="F4" s="43"/>
      <c r="G4" s="72"/>
    </row>
    <row r="5" spans="1:7" ht="15">
      <c r="A5" s="51"/>
      <c r="B5" s="51"/>
      <c r="C5" s="73"/>
      <c r="D5" s="74"/>
      <c r="E5" s="72"/>
      <c r="F5" s="72"/>
      <c r="G5" s="75" t="s">
        <v>82</v>
      </c>
    </row>
    <row r="6" spans="1:7" ht="13.5" customHeight="1">
      <c r="A6" s="361" t="s">
        <v>83</v>
      </c>
      <c r="B6" s="361" t="s">
        <v>4</v>
      </c>
      <c r="C6" s="361"/>
      <c r="D6" s="361"/>
      <c r="E6" s="361" t="s">
        <v>5</v>
      </c>
      <c r="F6" s="361"/>
      <c r="G6" s="361"/>
    </row>
    <row r="7" spans="1:7" ht="30.75" customHeight="1">
      <c r="A7" s="362"/>
      <c r="B7" s="76" t="s">
        <v>84</v>
      </c>
      <c r="C7" s="76" t="s">
        <v>85</v>
      </c>
      <c r="D7" s="76" t="s">
        <v>86</v>
      </c>
      <c r="E7" s="76" t="s">
        <v>84</v>
      </c>
      <c r="F7" s="76" t="s">
        <v>85</v>
      </c>
      <c r="G7" s="76" t="s">
        <v>86</v>
      </c>
    </row>
    <row r="8" spans="1:7" s="23" customFormat="1" ht="14.25">
      <c r="A8" s="7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</row>
    <row r="9" spans="1:7" ht="15">
      <c r="A9" s="77" t="s">
        <v>278</v>
      </c>
      <c r="B9" s="78"/>
      <c r="C9" s="78"/>
      <c r="D9" s="78"/>
      <c r="E9" s="78"/>
      <c r="F9" s="78"/>
      <c r="G9" s="78"/>
    </row>
    <row r="10" spans="1:7" ht="12.75">
      <c r="A10" s="301" t="s">
        <v>398</v>
      </c>
      <c r="B10" s="302">
        <f>117609+408217</f>
        <v>525826</v>
      </c>
      <c r="C10" s="303">
        <v>694274.12</v>
      </c>
      <c r="D10" s="303">
        <f aca="true" t="shared" si="0" ref="D10:D16">B10-C10</f>
        <v>-168448.12</v>
      </c>
      <c r="E10" s="300">
        <f>502873+1017790</f>
        <v>1520663</v>
      </c>
      <c r="F10" s="300">
        <v>13008</v>
      </c>
      <c r="G10" s="300">
        <f>E10-F10</f>
        <v>1507655</v>
      </c>
    </row>
    <row r="11" spans="1:7" ht="15">
      <c r="A11" s="301" t="s">
        <v>279</v>
      </c>
      <c r="B11" s="302"/>
      <c r="C11" s="302"/>
      <c r="D11" s="303">
        <f t="shared" si="0"/>
        <v>0</v>
      </c>
      <c r="E11" s="78"/>
      <c r="F11" s="78"/>
      <c r="G11" s="78"/>
    </row>
    <row r="12" spans="1:7" ht="15">
      <c r="A12" s="301" t="s">
        <v>96</v>
      </c>
      <c r="B12" s="2"/>
      <c r="C12" s="2"/>
      <c r="D12" s="303">
        <f t="shared" si="0"/>
        <v>0</v>
      </c>
      <c r="E12" s="2"/>
      <c r="F12" s="78"/>
      <c r="G12" s="78"/>
    </row>
    <row r="13" spans="1:7" ht="15">
      <c r="A13" s="2" t="s">
        <v>221</v>
      </c>
      <c r="B13" s="2"/>
      <c r="C13" s="2"/>
      <c r="D13" s="303">
        <f t="shared" si="0"/>
        <v>0</v>
      </c>
      <c r="E13" s="2"/>
      <c r="F13" s="78"/>
      <c r="G13" s="78"/>
    </row>
    <row r="14" spans="1:7" ht="15">
      <c r="A14" s="2" t="s">
        <v>247</v>
      </c>
      <c r="B14" s="2"/>
      <c r="C14" s="2"/>
      <c r="D14" s="303">
        <f t="shared" si="0"/>
        <v>0</v>
      </c>
      <c r="E14" s="2"/>
      <c r="F14" s="78"/>
      <c r="G14" s="78"/>
    </row>
    <row r="15" spans="1:7" ht="15">
      <c r="A15" s="301" t="s">
        <v>219</v>
      </c>
      <c r="B15" s="304"/>
      <c r="C15" s="302"/>
      <c r="D15" s="303">
        <f t="shared" si="0"/>
        <v>0</v>
      </c>
      <c r="E15" s="78"/>
      <c r="F15" s="78"/>
      <c r="G15" s="78"/>
    </row>
    <row r="16" spans="1:7" ht="12.75">
      <c r="A16" s="305" t="s">
        <v>217</v>
      </c>
      <c r="B16" s="306">
        <f>SUM(B10:B15)</f>
        <v>525826</v>
      </c>
      <c r="C16" s="307">
        <f>SUM(C10:C15)</f>
        <v>694274.12</v>
      </c>
      <c r="D16" s="307">
        <f t="shared" si="0"/>
        <v>-168448.12</v>
      </c>
      <c r="E16" s="311">
        <f>SUM(E10:E15)</f>
        <v>1520663</v>
      </c>
      <c r="F16" s="311">
        <f>SUM(F10:F15)</f>
        <v>13008</v>
      </c>
      <c r="G16" s="311">
        <f>SUM(G10:G15)</f>
        <v>1507655</v>
      </c>
    </row>
    <row r="17" spans="1:7" ht="15">
      <c r="A17" s="305" t="s">
        <v>243</v>
      </c>
      <c r="B17" s="302"/>
      <c r="C17" s="302"/>
      <c r="D17" s="302"/>
      <c r="E17" s="78"/>
      <c r="F17" s="78"/>
      <c r="G17" s="78"/>
    </row>
    <row r="18" spans="1:7" ht="25.5">
      <c r="A18" s="301" t="s">
        <v>87</v>
      </c>
      <c r="B18" s="303">
        <f>618017.49</f>
        <v>618017.49</v>
      </c>
      <c r="C18" s="303">
        <v>3363.61</v>
      </c>
      <c r="D18" s="303">
        <f>B18-C18</f>
        <v>614653.88</v>
      </c>
      <c r="E18" s="300">
        <f>76804+50720+404+1341+581</f>
        <v>129850</v>
      </c>
      <c r="F18" s="300">
        <f>70752+819139-1</f>
        <v>889890</v>
      </c>
      <c r="G18" s="300">
        <f>E18-F18</f>
        <v>-760040</v>
      </c>
    </row>
    <row r="19" spans="1:7" ht="25.5">
      <c r="A19" s="301" t="s">
        <v>88</v>
      </c>
      <c r="B19" s="302"/>
      <c r="C19" s="302"/>
      <c r="D19" s="303">
        <f aca="true" t="shared" si="1" ref="D19:D25">B19-C19</f>
        <v>0</v>
      </c>
      <c r="E19" s="78"/>
      <c r="F19" s="78"/>
      <c r="G19" s="78"/>
    </row>
    <row r="20" spans="1:7" ht="18" customHeight="1">
      <c r="A20" s="308" t="s">
        <v>94</v>
      </c>
      <c r="B20" s="302">
        <f>5342.24+1097.99+18.15+0.08+2664.22+160.32</f>
        <v>9282.999999999998</v>
      </c>
      <c r="C20" s="303">
        <v>220.7</v>
      </c>
      <c r="D20" s="303">
        <f t="shared" si="1"/>
        <v>9062.299999999997</v>
      </c>
      <c r="E20" s="300">
        <f>1381+5-2</f>
        <v>1384</v>
      </c>
      <c r="F20" s="300">
        <f>24+5</f>
        <v>29</v>
      </c>
      <c r="G20" s="300">
        <f>E20-F20</f>
        <v>1355</v>
      </c>
    </row>
    <row r="21" spans="1:7" ht="15">
      <c r="A21" s="301" t="s">
        <v>92</v>
      </c>
      <c r="B21" s="302"/>
      <c r="C21" s="302"/>
      <c r="D21" s="303">
        <f t="shared" si="1"/>
        <v>0</v>
      </c>
      <c r="E21" s="78"/>
      <c r="F21" s="78"/>
      <c r="G21" s="78"/>
    </row>
    <row r="22" spans="1:7" ht="15">
      <c r="A22" s="309" t="s">
        <v>170</v>
      </c>
      <c r="B22" s="302"/>
      <c r="C22" s="303">
        <v>65966.3</v>
      </c>
      <c r="D22" s="303">
        <f t="shared" si="1"/>
        <v>-65966.3</v>
      </c>
      <c r="E22" s="78"/>
      <c r="F22" s="2"/>
      <c r="G22" s="2"/>
    </row>
    <row r="23" spans="1:7" ht="12.75">
      <c r="A23" s="309" t="s">
        <v>171</v>
      </c>
      <c r="B23" s="302"/>
      <c r="C23" s="246">
        <v>2701</v>
      </c>
      <c r="D23" s="303">
        <f t="shared" si="1"/>
        <v>-2701</v>
      </c>
      <c r="E23" s="2"/>
      <c r="F23" s="2"/>
      <c r="G23" s="2"/>
    </row>
    <row r="24" spans="1:7" ht="15">
      <c r="A24" s="2" t="s">
        <v>280</v>
      </c>
      <c r="B24" s="302"/>
      <c r="C24" s="303"/>
      <c r="D24" s="303">
        <f t="shared" si="1"/>
        <v>0</v>
      </c>
      <c r="E24" s="78"/>
      <c r="F24" s="78"/>
      <c r="G24" s="78"/>
    </row>
    <row r="25" spans="1:7" ht="12.75">
      <c r="A25" s="301" t="s">
        <v>93</v>
      </c>
      <c r="B25" s="302"/>
      <c r="C25" s="303">
        <f>122.49+1623.18</f>
        <v>1745.67</v>
      </c>
      <c r="D25" s="303">
        <f t="shared" si="1"/>
        <v>-1745.67</v>
      </c>
      <c r="E25" s="300"/>
      <c r="F25" s="300">
        <v>2550</v>
      </c>
      <c r="G25" s="300">
        <f>E25-F25</f>
        <v>-2550</v>
      </c>
    </row>
    <row r="26" spans="1:7" ht="25.5">
      <c r="A26" s="305" t="s">
        <v>218</v>
      </c>
      <c r="B26" s="307">
        <f>SUM(B18:B25)</f>
        <v>627300.49</v>
      </c>
      <c r="C26" s="307">
        <f>SUM(C18:C25)</f>
        <v>73997.28</v>
      </c>
      <c r="D26" s="307">
        <f>B26-C26</f>
        <v>553303.21</v>
      </c>
      <c r="E26" s="307">
        <f>SUM(E18:E25)</f>
        <v>131234</v>
      </c>
      <c r="F26" s="307">
        <f>SUM(F18:F25)</f>
        <v>892469</v>
      </c>
      <c r="G26" s="307">
        <f>SUM(G18:G25)</f>
        <v>-761235</v>
      </c>
    </row>
    <row r="27" spans="1:7" ht="15">
      <c r="A27" s="310" t="s">
        <v>244</v>
      </c>
      <c r="B27" s="302"/>
      <c r="C27" s="302"/>
      <c r="D27" s="302"/>
      <c r="E27" s="78"/>
      <c r="F27" s="78"/>
      <c r="G27" s="78"/>
    </row>
    <row r="28" spans="1:7" ht="15">
      <c r="A28" s="301" t="s">
        <v>220</v>
      </c>
      <c r="B28" s="302"/>
      <c r="C28" s="303">
        <f>723+1236.86+10072.26</f>
        <v>12032.12</v>
      </c>
      <c r="D28" s="303">
        <f>B28-C28</f>
        <v>-12032.12</v>
      </c>
      <c r="E28" s="78"/>
      <c r="F28" s="300">
        <f>152+43+556+7514+11674+839</f>
        <v>20778</v>
      </c>
      <c r="G28" s="300">
        <f>E28-F28</f>
        <v>-20778</v>
      </c>
    </row>
    <row r="29" spans="1:7" ht="15">
      <c r="A29" s="301" t="s">
        <v>89</v>
      </c>
      <c r="B29" s="302"/>
      <c r="C29" s="302"/>
      <c r="D29" s="302"/>
      <c r="E29" s="78"/>
      <c r="F29" s="78"/>
      <c r="G29" s="78"/>
    </row>
    <row r="30" spans="1:7" ht="15">
      <c r="A30" s="301" t="s">
        <v>95</v>
      </c>
      <c r="B30" s="302"/>
      <c r="C30" s="302"/>
      <c r="D30" s="302"/>
      <c r="E30" s="78"/>
      <c r="F30" s="78"/>
      <c r="G30" s="78"/>
    </row>
    <row r="31" spans="1:7" ht="15">
      <c r="A31" s="301" t="s">
        <v>281</v>
      </c>
      <c r="B31" s="302"/>
      <c r="C31" s="302"/>
      <c r="D31" s="302"/>
      <c r="E31" s="78"/>
      <c r="F31" s="78"/>
      <c r="G31" s="78"/>
    </row>
    <row r="32" spans="1:7" ht="25.5">
      <c r="A32" s="301" t="s">
        <v>399</v>
      </c>
      <c r="B32" s="302"/>
      <c r="C32" s="302"/>
      <c r="D32" s="302"/>
      <c r="E32" s="78"/>
      <c r="F32" s="78"/>
      <c r="G32" s="78"/>
    </row>
    <row r="33" spans="1:7" ht="25.5">
      <c r="A33" s="305" t="s">
        <v>282</v>
      </c>
      <c r="B33" s="306"/>
      <c r="C33" s="307">
        <f>SUM(C28:C32)</f>
        <v>12032.12</v>
      </c>
      <c r="D33" s="307">
        <f>B33-C33</f>
        <v>-12032.12</v>
      </c>
      <c r="E33" s="78"/>
      <c r="F33" s="311">
        <f>SUM(F28:F32)</f>
        <v>20778</v>
      </c>
      <c r="G33" s="311">
        <f>SUM(G28:G32)</f>
        <v>-20778</v>
      </c>
    </row>
    <row r="34" spans="1:7" ht="25.5">
      <c r="A34" s="305" t="s">
        <v>90</v>
      </c>
      <c r="B34" s="307">
        <f>B16+B26+B33</f>
        <v>1153126.49</v>
      </c>
      <c r="C34" s="307">
        <f>C16+C26+C33</f>
        <v>780303.52</v>
      </c>
      <c r="D34" s="307">
        <f>B34-C34</f>
        <v>372822.97</v>
      </c>
      <c r="E34" s="311">
        <f>E16+E26+E33</f>
        <v>1651897</v>
      </c>
      <c r="F34" s="311">
        <f>F16+F26+F33</f>
        <v>926255</v>
      </c>
      <c r="G34" s="311">
        <f>G16+G26+G33</f>
        <v>725642</v>
      </c>
    </row>
    <row r="35" spans="1:7" ht="15">
      <c r="A35" s="305" t="s">
        <v>91</v>
      </c>
      <c r="B35" s="302"/>
      <c r="C35" s="302"/>
      <c r="D35" s="306">
        <v>756170</v>
      </c>
      <c r="E35" s="78"/>
      <c r="G35" s="312">
        <v>238529</v>
      </c>
    </row>
    <row r="36" spans="1:7" ht="15">
      <c r="A36" s="310" t="s">
        <v>165</v>
      </c>
      <c r="B36" s="302"/>
      <c r="C36" s="302"/>
      <c r="D36" s="307">
        <f>D35+D34</f>
        <v>1128992.97</v>
      </c>
      <c r="E36" s="78"/>
      <c r="F36" s="78"/>
      <c r="G36" s="311">
        <f>G34+G35</f>
        <v>964171</v>
      </c>
    </row>
    <row r="37" spans="1:7" ht="15">
      <c r="A37" s="301" t="s">
        <v>166</v>
      </c>
      <c r="B37" s="302"/>
      <c r="C37" s="302"/>
      <c r="D37" s="302">
        <v>330359</v>
      </c>
      <c r="E37" s="78"/>
      <c r="F37" s="78"/>
      <c r="G37" s="300">
        <v>152790</v>
      </c>
    </row>
    <row r="38" spans="2:8" ht="15">
      <c r="B38" s="99"/>
      <c r="C38" s="99"/>
      <c r="D38" s="99"/>
      <c r="E38" s="99"/>
      <c r="F38" s="99"/>
      <c r="G38" s="99"/>
      <c r="H38" s="20"/>
    </row>
    <row r="39" spans="1:8" ht="11.25" customHeight="1">
      <c r="A39" s="7" t="s">
        <v>414</v>
      </c>
      <c r="B39" s="353" t="s">
        <v>409</v>
      </c>
      <c r="C39" s="353"/>
      <c r="D39" s="353"/>
      <c r="E39" s="353"/>
      <c r="F39" s="353" t="s">
        <v>397</v>
      </c>
      <c r="G39" s="353"/>
      <c r="H39" s="20"/>
    </row>
    <row r="40" spans="1:8" ht="23.25" customHeight="1">
      <c r="A40" s="5"/>
      <c r="B40" s="4"/>
      <c r="C40" s="4"/>
      <c r="D40" s="335"/>
      <c r="E40" s="4"/>
      <c r="F40" s="4"/>
      <c r="G40" s="4" t="s">
        <v>411</v>
      </c>
      <c r="H40" s="20"/>
    </row>
    <row r="41" spans="1:8" ht="12.75">
      <c r="A41" s="5"/>
      <c r="B41" s="5"/>
      <c r="C41" s="4"/>
      <c r="F41" s="4"/>
      <c r="G41" s="6"/>
      <c r="H41" s="20"/>
    </row>
    <row r="42" spans="1:8" ht="12.75">
      <c r="A42" s="5"/>
      <c r="B42" s="4"/>
      <c r="C42" s="4" t="s">
        <v>410</v>
      </c>
      <c r="F42" s="353" t="s">
        <v>397</v>
      </c>
      <c r="G42" s="353"/>
      <c r="H42" s="20"/>
    </row>
    <row r="43" spans="1:8" ht="12.75">
      <c r="A43" s="5"/>
      <c r="B43" s="5"/>
      <c r="C43" s="4"/>
      <c r="F43" s="5"/>
      <c r="G43" s="5"/>
      <c r="H43" s="20"/>
    </row>
    <row r="44" spans="1:8" ht="12.75">
      <c r="A44" s="4"/>
      <c r="B44" s="4"/>
      <c r="C44" s="4"/>
      <c r="F44" s="4"/>
      <c r="G44" s="4" t="s">
        <v>412</v>
      </c>
      <c r="H44" s="20"/>
    </row>
    <row r="45" spans="1:8" ht="12.75">
      <c r="A45" s="5"/>
      <c r="B45" s="5"/>
      <c r="C45" s="5"/>
      <c r="F45" s="4"/>
      <c r="G45" s="20"/>
      <c r="H45" s="20"/>
    </row>
    <row r="46" spans="1:7" ht="12.75">
      <c r="A46" s="4"/>
      <c r="B46" s="4"/>
      <c r="C46" s="4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sheetProtection/>
  <mergeCells count="9">
    <mergeCell ref="F39:G39"/>
    <mergeCell ref="F42:G42"/>
    <mergeCell ref="E1:F1"/>
    <mergeCell ref="A6:A7"/>
    <mergeCell ref="A2:F2"/>
    <mergeCell ref="B39:C39"/>
    <mergeCell ref="B6:D6"/>
    <mergeCell ref="E6:G6"/>
    <mergeCell ref="D39:E39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6">
      <selection activeCell="E41" sqref="E41"/>
    </sheetView>
  </sheetViews>
  <sheetFormatPr defaultColWidth="9.140625" defaultRowHeight="12.75"/>
  <cols>
    <col min="1" max="1" width="28.421875" style="45" customWidth="1"/>
    <col min="2" max="2" width="10.28125" style="45" customWidth="1"/>
    <col min="3" max="3" width="10.7109375" style="45" customWidth="1"/>
    <col min="4" max="4" width="10.140625" style="45" customWidth="1"/>
    <col min="5" max="5" width="25.00390625" style="45" customWidth="1"/>
    <col min="6" max="6" width="9.8515625" style="45" customWidth="1"/>
    <col min="7" max="7" width="13.421875" style="45" customWidth="1"/>
    <col min="8" max="8" width="12.00390625" style="45" customWidth="1"/>
    <col min="9" max="16384" width="9.140625" style="1" customWidth="1"/>
  </cols>
  <sheetData>
    <row r="1" spans="6:8" ht="12.75">
      <c r="F1" s="46"/>
      <c r="G1" s="46" t="s">
        <v>283</v>
      </c>
      <c r="H1" s="46"/>
    </row>
    <row r="3" spans="1:8" ht="19.5" customHeight="1">
      <c r="A3" s="369" t="s">
        <v>55</v>
      </c>
      <c r="B3" s="369"/>
      <c r="C3" s="369"/>
      <c r="D3" s="369"/>
      <c r="E3" s="369"/>
      <c r="F3" s="369"/>
      <c r="G3" s="369"/>
      <c r="H3" s="369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АКЦИИ БЪЛГАРИЯ"</v>
      </c>
      <c r="B5" s="13"/>
      <c r="C5" s="13"/>
      <c r="D5" s="13"/>
      <c r="E5" s="13" t="str">
        <f>'справка № 1-КИС-БАЛАНС'!E3:F3</f>
        <v>ЕИК по БУЛСТАТ:175064530</v>
      </c>
      <c r="F5" s="29"/>
      <c r="G5" s="376"/>
      <c r="H5" s="377"/>
    </row>
    <row r="6" spans="1:8" ht="15">
      <c r="A6" s="27" t="str">
        <f>'справка № 1-КИС-БАЛАНС'!A4</f>
        <v>Отчетен период:31.03.2008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65" t="s">
        <v>57</v>
      </c>
      <c r="B8" s="365" t="s">
        <v>61</v>
      </c>
      <c r="C8" s="370" t="s">
        <v>58</v>
      </c>
      <c r="D8" s="375"/>
      <c r="E8" s="375"/>
      <c r="F8" s="370" t="s">
        <v>59</v>
      </c>
      <c r="G8" s="371"/>
      <c r="H8" s="365" t="s">
        <v>60</v>
      </c>
      <c r="I8" s="49"/>
    </row>
    <row r="9" spans="1:9" ht="12.75" customHeight="1">
      <c r="A9" s="368"/>
      <c r="B9" s="374"/>
      <c r="C9" s="372" t="s">
        <v>62</v>
      </c>
      <c r="D9" s="365" t="s">
        <v>63</v>
      </c>
      <c r="E9" s="365" t="s">
        <v>222</v>
      </c>
      <c r="F9" s="365" t="s">
        <v>64</v>
      </c>
      <c r="G9" s="365" t="s">
        <v>65</v>
      </c>
      <c r="H9" s="368"/>
      <c r="I9" s="49"/>
    </row>
    <row r="10" spans="1:9" ht="60" customHeight="1">
      <c r="A10" s="366"/>
      <c r="B10" s="366"/>
      <c r="C10" s="373"/>
      <c r="D10" s="366"/>
      <c r="E10" s="367"/>
      <c r="F10" s="367"/>
      <c r="G10" s="367"/>
      <c r="H10" s="367"/>
      <c r="I10" s="49"/>
    </row>
    <row r="11" spans="1:9" s="30" customFormat="1" ht="15">
      <c r="A11" s="313" t="s">
        <v>6</v>
      </c>
      <c r="B11" s="313">
        <v>1</v>
      </c>
      <c r="C11" s="313">
        <v>2</v>
      </c>
      <c r="D11" s="313">
        <v>3</v>
      </c>
      <c r="E11" s="313">
        <v>4</v>
      </c>
      <c r="F11" s="313">
        <v>5</v>
      </c>
      <c r="G11" s="313">
        <v>6</v>
      </c>
      <c r="H11" s="313">
        <v>7</v>
      </c>
      <c r="I11" s="79"/>
    </row>
    <row r="12" spans="1:9" s="30" customFormat="1" ht="25.5">
      <c r="A12" s="314" t="s">
        <v>172</v>
      </c>
      <c r="B12" s="315">
        <v>815442.19</v>
      </c>
      <c r="C12" s="315">
        <v>31576.71</v>
      </c>
      <c r="D12" s="313"/>
      <c r="E12" s="313"/>
      <c r="F12" s="313">
        <v>179496.27</v>
      </c>
      <c r="G12" s="313"/>
      <c r="H12" s="315">
        <f>B12+C12+F12</f>
        <v>1026515.1699999999</v>
      </c>
      <c r="I12" s="79"/>
    </row>
    <row r="13" spans="1:9" s="30" customFormat="1" ht="25.5">
      <c r="A13" s="314" t="s">
        <v>173</v>
      </c>
      <c r="B13" s="315"/>
      <c r="C13" s="315"/>
      <c r="D13" s="315"/>
      <c r="E13" s="315"/>
      <c r="F13" s="315"/>
      <c r="G13" s="315"/>
      <c r="H13" s="315"/>
      <c r="I13" s="79"/>
    </row>
    <row r="14" spans="1:9" s="30" customFormat="1" ht="25.5">
      <c r="A14" s="314" t="s">
        <v>66</v>
      </c>
      <c r="B14" s="313">
        <v>3292892.75</v>
      </c>
      <c r="C14" s="313">
        <v>1618705.91</v>
      </c>
      <c r="D14" s="313"/>
      <c r="E14" s="313"/>
      <c r="F14" s="313">
        <v>1618705.91</v>
      </c>
      <c r="G14" s="313"/>
      <c r="H14" s="315">
        <v>6585687.08</v>
      </c>
      <c r="I14" s="79"/>
    </row>
    <row r="15" spans="1:9" s="30" customFormat="1" ht="25.5">
      <c r="A15" s="314" t="s">
        <v>67</v>
      </c>
      <c r="B15" s="316"/>
      <c r="C15" s="316"/>
      <c r="D15" s="316"/>
      <c r="E15" s="316"/>
      <c r="F15" s="316"/>
      <c r="G15" s="316"/>
      <c r="H15" s="317"/>
      <c r="I15" s="79"/>
    </row>
    <row r="16" spans="1:9" ht="25.5">
      <c r="A16" s="318" t="s">
        <v>68</v>
      </c>
      <c r="B16" s="316"/>
      <c r="C16" s="316"/>
      <c r="D16" s="316"/>
      <c r="E16" s="316"/>
      <c r="F16" s="316"/>
      <c r="G16" s="316"/>
      <c r="H16" s="317"/>
      <c r="I16" s="49"/>
    </row>
    <row r="17" spans="1:9" ht="15">
      <c r="A17" s="318" t="s">
        <v>69</v>
      </c>
      <c r="B17" s="319"/>
      <c r="C17" s="319"/>
      <c r="D17" s="319"/>
      <c r="E17" s="319"/>
      <c r="F17" s="319"/>
      <c r="G17" s="319"/>
      <c r="H17" s="317"/>
      <c r="I17" s="49"/>
    </row>
    <row r="18" spans="1:9" ht="25.5">
      <c r="A18" s="314" t="s">
        <v>70</v>
      </c>
      <c r="B18" s="319"/>
      <c r="C18" s="319"/>
      <c r="D18" s="319"/>
      <c r="E18" s="319"/>
      <c r="F18" s="319"/>
      <c r="G18" s="319"/>
      <c r="H18" s="317"/>
      <c r="I18" s="49"/>
    </row>
    <row r="19" spans="1:9" ht="34.5" customHeight="1">
      <c r="A19" s="314" t="s">
        <v>284</v>
      </c>
      <c r="B19" s="320">
        <f aca="true" t="shared" si="0" ref="B19:H19">B20+B21</f>
        <v>-106009.07</v>
      </c>
      <c r="C19" s="320">
        <f t="shared" si="0"/>
        <v>-61673.869999999995</v>
      </c>
      <c r="D19" s="320">
        <f t="shared" si="0"/>
        <v>0</v>
      </c>
      <c r="E19" s="320">
        <f t="shared" si="0"/>
        <v>0</v>
      </c>
      <c r="F19" s="320">
        <f t="shared" si="0"/>
        <v>0</v>
      </c>
      <c r="G19" s="320">
        <f t="shared" si="0"/>
        <v>-1787079</v>
      </c>
      <c r="H19" s="321">
        <f t="shared" si="0"/>
        <v>-1954761.94</v>
      </c>
      <c r="I19" s="49"/>
    </row>
    <row r="20" spans="1:9" ht="15">
      <c r="A20" s="318" t="s">
        <v>223</v>
      </c>
      <c r="B20" s="316">
        <v>308743.18</v>
      </c>
      <c r="C20" s="316">
        <v>214853.25</v>
      </c>
      <c r="D20" s="316"/>
      <c r="E20" s="316"/>
      <c r="F20" s="316"/>
      <c r="G20" s="316">
        <v>-1787079</v>
      </c>
      <c r="H20" s="317">
        <f>B20+C20+F20+G20</f>
        <v>-1263482.57</v>
      </c>
      <c r="I20" s="49"/>
    </row>
    <row r="21" spans="1:9" ht="15">
      <c r="A21" s="318" t="s">
        <v>224</v>
      </c>
      <c r="B21" s="316">
        <v>-414752.25</v>
      </c>
      <c r="C21" s="316">
        <v>-276527.12</v>
      </c>
      <c r="D21" s="316"/>
      <c r="E21" s="316"/>
      <c r="F21" s="316"/>
      <c r="G21" s="316"/>
      <c r="H21" s="317">
        <f>B21+C21+F21+G21</f>
        <v>-691279.37</v>
      </c>
      <c r="I21" s="49"/>
    </row>
    <row r="22" spans="1:9" ht="15">
      <c r="A22" s="314" t="s">
        <v>73</v>
      </c>
      <c r="B22" s="316"/>
      <c r="C22" s="316"/>
      <c r="D22" s="316"/>
      <c r="E22" s="316"/>
      <c r="F22" s="316"/>
      <c r="G22" s="316"/>
      <c r="H22" s="317"/>
      <c r="I22" s="49"/>
    </row>
    <row r="23" spans="1:9" ht="15">
      <c r="A23" s="318" t="s">
        <v>74</v>
      </c>
      <c r="B23" s="319"/>
      <c r="C23" s="319"/>
      <c r="D23" s="319"/>
      <c r="E23" s="319"/>
      <c r="F23" s="319"/>
      <c r="G23" s="317"/>
      <c r="H23" s="317"/>
      <c r="I23" s="49"/>
    </row>
    <row r="24" spans="1:9" ht="15">
      <c r="A24" s="318" t="s">
        <v>75</v>
      </c>
      <c r="B24" s="316"/>
      <c r="C24" s="316"/>
      <c r="D24" s="316"/>
      <c r="E24" s="316"/>
      <c r="F24" s="316"/>
      <c r="G24" s="316"/>
      <c r="H24" s="317"/>
      <c r="I24" s="49"/>
    </row>
    <row r="25" spans="1:9" ht="15">
      <c r="A25" s="318" t="s">
        <v>76</v>
      </c>
      <c r="B25" s="319"/>
      <c r="C25" s="319"/>
      <c r="D25" s="319"/>
      <c r="E25" s="319"/>
      <c r="F25" s="319"/>
      <c r="G25" s="319"/>
      <c r="H25" s="317"/>
      <c r="I25" s="49"/>
    </row>
    <row r="26" spans="1:9" ht="15">
      <c r="A26" s="318" t="s">
        <v>77</v>
      </c>
      <c r="B26" s="319"/>
      <c r="C26" s="319"/>
      <c r="D26" s="319"/>
      <c r="E26" s="319"/>
      <c r="F26" s="319"/>
      <c r="G26" s="319"/>
      <c r="H26" s="317"/>
      <c r="I26" s="49"/>
    </row>
    <row r="27" spans="1:9" ht="38.25">
      <c r="A27" s="318" t="s">
        <v>285</v>
      </c>
      <c r="B27" s="319"/>
      <c r="C27" s="319"/>
      <c r="D27" s="319"/>
      <c r="E27" s="319"/>
      <c r="F27" s="319"/>
      <c r="G27" s="319"/>
      <c r="H27" s="317"/>
      <c r="I27" s="49"/>
    </row>
    <row r="28" spans="1:9" ht="15">
      <c r="A28" s="318" t="s">
        <v>78</v>
      </c>
      <c r="B28" s="316"/>
      <c r="C28" s="316"/>
      <c r="D28" s="316"/>
      <c r="E28" s="316"/>
      <c r="F28" s="316"/>
      <c r="G28" s="316"/>
      <c r="H28" s="317"/>
      <c r="I28" s="49"/>
    </row>
    <row r="29" spans="1:9" ht="15">
      <c r="A29" s="318" t="s">
        <v>79</v>
      </c>
      <c r="B29" s="319"/>
      <c r="C29" s="319"/>
      <c r="D29" s="319"/>
      <c r="E29" s="319"/>
      <c r="F29" s="319"/>
      <c r="G29" s="319"/>
      <c r="H29" s="317"/>
      <c r="I29" s="49"/>
    </row>
    <row r="30" spans="1:9" ht="38.25">
      <c r="A30" s="318" t="s">
        <v>286</v>
      </c>
      <c r="B30" s="319"/>
      <c r="C30" s="319"/>
      <c r="D30" s="319"/>
      <c r="E30" s="319"/>
      <c r="F30" s="319"/>
      <c r="G30" s="319"/>
      <c r="H30" s="317"/>
      <c r="I30" s="49"/>
    </row>
    <row r="31" spans="1:9" ht="15">
      <c r="A31" s="318" t="s">
        <v>78</v>
      </c>
      <c r="B31" s="316"/>
      <c r="C31" s="316"/>
      <c r="D31" s="316"/>
      <c r="E31" s="316"/>
      <c r="F31" s="316"/>
      <c r="G31" s="316"/>
      <c r="H31" s="317"/>
      <c r="I31" s="49"/>
    </row>
    <row r="32" spans="1:9" ht="15">
      <c r="A32" s="318" t="s">
        <v>79</v>
      </c>
      <c r="B32" s="319"/>
      <c r="C32" s="319"/>
      <c r="D32" s="319"/>
      <c r="E32" s="319"/>
      <c r="F32" s="319"/>
      <c r="G32" s="319"/>
      <c r="H32" s="317"/>
      <c r="I32" s="49"/>
    </row>
    <row r="33" spans="1:9" ht="15">
      <c r="A33" s="318" t="s">
        <v>225</v>
      </c>
      <c r="B33" s="319"/>
      <c r="C33" s="319"/>
      <c r="D33" s="319"/>
      <c r="E33" s="319"/>
      <c r="F33" s="319"/>
      <c r="G33" s="319"/>
      <c r="H33" s="317"/>
      <c r="I33" s="49"/>
    </row>
    <row r="34" spans="1:9" ht="25.5">
      <c r="A34" s="314" t="s">
        <v>80</v>
      </c>
      <c r="B34" s="322">
        <f aca="true" t="shared" si="1" ref="B34:H34">B14+B19</f>
        <v>3186883.68</v>
      </c>
      <c r="C34" s="322">
        <f t="shared" si="1"/>
        <v>1557032.04</v>
      </c>
      <c r="D34" s="322">
        <f t="shared" si="1"/>
        <v>0</v>
      </c>
      <c r="E34" s="322">
        <f t="shared" si="1"/>
        <v>0</v>
      </c>
      <c r="F34" s="322">
        <f t="shared" si="1"/>
        <v>1618705.91</v>
      </c>
      <c r="G34" s="322">
        <f t="shared" si="1"/>
        <v>-1787079</v>
      </c>
      <c r="H34" s="321">
        <f t="shared" si="1"/>
        <v>4630925.140000001</v>
      </c>
      <c r="I34" s="49"/>
    </row>
    <row r="35" spans="1:9" ht="14.25" customHeight="1">
      <c r="A35" s="318" t="s">
        <v>248</v>
      </c>
      <c r="B35" s="316"/>
      <c r="C35" s="316"/>
      <c r="D35" s="316"/>
      <c r="E35" s="316"/>
      <c r="F35" s="316"/>
      <c r="G35" s="316"/>
      <c r="H35" s="317"/>
      <c r="I35" s="49"/>
    </row>
    <row r="36" spans="1:9" ht="25.5">
      <c r="A36" s="323" t="s">
        <v>81</v>
      </c>
      <c r="B36" s="322">
        <f>B34</f>
        <v>3186883.68</v>
      </c>
      <c r="C36" s="322">
        <f aca="true" t="shared" si="2" ref="C36:H36">C34</f>
        <v>1557032.04</v>
      </c>
      <c r="D36" s="322">
        <f t="shared" si="2"/>
        <v>0</v>
      </c>
      <c r="E36" s="322">
        <f t="shared" si="2"/>
        <v>0</v>
      </c>
      <c r="F36" s="322">
        <f t="shared" si="2"/>
        <v>1618705.91</v>
      </c>
      <c r="G36" s="322">
        <f t="shared" si="2"/>
        <v>-1787079</v>
      </c>
      <c r="H36" s="322">
        <f t="shared" si="2"/>
        <v>4630925.140000001</v>
      </c>
      <c r="I36" s="49"/>
    </row>
    <row r="37" ht="15">
      <c r="I37" s="49"/>
    </row>
    <row r="38" spans="1:9" ht="26.25" customHeight="1">
      <c r="A38" s="7" t="s">
        <v>414</v>
      </c>
      <c r="B38" s="353" t="s">
        <v>409</v>
      </c>
      <c r="C38" s="353"/>
      <c r="D38" s="353"/>
      <c r="E38" s="353"/>
      <c r="F38" s="28"/>
      <c r="G38" s="248"/>
      <c r="H38" s="248"/>
      <c r="I38" s="49"/>
    </row>
    <row r="39" spans="1:9" ht="12" customHeight="1">
      <c r="A39" s="5"/>
      <c r="B39" s="4"/>
      <c r="C39" s="4"/>
      <c r="D39" s="335"/>
      <c r="E39" s="4"/>
      <c r="F39" s="99"/>
      <c r="G39" s="4"/>
      <c r="H39" s="4"/>
      <c r="I39" s="82"/>
    </row>
    <row r="40" spans="1:9" ht="15">
      <c r="A40" s="5"/>
      <c r="B40" s="5"/>
      <c r="C40" s="4"/>
      <c r="D40" s="353" t="s">
        <v>397</v>
      </c>
      <c r="E40" s="353"/>
      <c r="F40" s="99"/>
      <c r="G40" s="4"/>
      <c r="H40" s="4"/>
      <c r="I40" s="82"/>
    </row>
    <row r="41" spans="1:9" ht="15">
      <c r="A41" s="5"/>
      <c r="B41" s="4"/>
      <c r="C41" s="4" t="s">
        <v>410</v>
      </c>
      <c r="D41" s="4"/>
      <c r="E41" s="4" t="s">
        <v>411</v>
      </c>
      <c r="F41" s="99"/>
      <c r="G41" s="4"/>
      <c r="H41" s="6"/>
      <c r="I41" s="49"/>
    </row>
    <row r="42" spans="1:9" ht="15">
      <c r="A42" s="5"/>
      <c r="B42" s="5"/>
      <c r="C42" s="4"/>
      <c r="D42" s="4"/>
      <c r="E42" s="6"/>
      <c r="F42" s="99"/>
      <c r="G42" s="248"/>
      <c r="H42" s="248"/>
      <c r="I42" s="49"/>
    </row>
    <row r="43" spans="1:9" ht="15" customHeight="1">
      <c r="A43" s="4"/>
      <c r="B43" s="4"/>
      <c r="C43" s="4"/>
      <c r="D43" s="353" t="s">
        <v>397</v>
      </c>
      <c r="E43" s="353"/>
      <c r="F43" s="99"/>
      <c r="G43" s="5"/>
      <c r="H43" s="5"/>
      <c r="I43" s="49"/>
    </row>
    <row r="44" spans="1:9" ht="15">
      <c r="A44" s="5"/>
      <c r="B44" s="5"/>
      <c r="C44" s="5"/>
      <c r="D44" s="5"/>
      <c r="E44" s="5"/>
      <c r="F44" s="20"/>
      <c r="G44" s="4"/>
      <c r="H44" s="4"/>
      <c r="I44" s="49"/>
    </row>
    <row r="45" spans="1:9" ht="15">
      <c r="A45" s="4"/>
      <c r="B45" s="4"/>
      <c r="C45" s="4"/>
      <c r="D45" s="4"/>
      <c r="E45" s="4" t="s">
        <v>412</v>
      </c>
      <c r="F45" s="80"/>
      <c r="G45" s="80"/>
      <c r="H45" s="80"/>
      <c r="I45" s="49"/>
    </row>
    <row r="46" spans="1:9" ht="15">
      <c r="A46" s="80"/>
      <c r="B46" s="80"/>
      <c r="C46" s="80"/>
      <c r="D46" s="80"/>
      <c r="E46" s="80"/>
      <c r="F46" s="80"/>
      <c r="G46" s="80"/>
      <c r="H46" s="80"/>
      <c r="I46" s="49"/>
    </row>
    <row r="47" spans="1:9" ht="15">
      <c r="A47" s="80"/>
      <c r="B47" s="80"/>
      <c r="C47" s="80"/>
      <c r="D47" s="80"/>
      <c r="E47" s="80"/>
      <c r="F47" s="80"/>
      <c r="G47" s="80"/>
      <c r="H47" s="80"/>
      <c r="I47" s="49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49"/>
    </row>
    <row r="49" spans="1:9" ht="15">
      <c r="A49" s="80"/>
      <c r="B49" s="80"/>
      <c r="C49" s="80"/>
      <c r="D49" s="80"/>
      <c r="E49" s="80"/>
      <c r="F49" s="80"/>
      <c r="G49" s="80"/>
      <c r="H49" s="80"/>
      <c r="I49" s="49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49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49"/>
    </row>
    <row r="52" spans="1:9" ht="15">
      <c r="A52" s="80"/>
      <c r="B52" s="80"/>
      <c r="C52" s="80"/>
      <c r="D52" s="80"/>
      <c r="E52" s="80"/>
      <c r="F52" s="80"/>
      <c r="G52" s="80"/>
      <c r="H52" s="80"/>
      <c r="I52" s="49"/>
    </row>
    <row r="53" spans="1:9" ht="15">
      <c r="A53" s="80"/>
      <c r="B53" s="80"/>
      <c r="C53" s="80"/>
      <c r="D53" s="80"/>
      <c r="E53" s="80"/>
      <c r="F53" s="80"/>
      <c r="G53" s="80"/>
      <c r="H53" s="80"/>
      <c r="I53" s="49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49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49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49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49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49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49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49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49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49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49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49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49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49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49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49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49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49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49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49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49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49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49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49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49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49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4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49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49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49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49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49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49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49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49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49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49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49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49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49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49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49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49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49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49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49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49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49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49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49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49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49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49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49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49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49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49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49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49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49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49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49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49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49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49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49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49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49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49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49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49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49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49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49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49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49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49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49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49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49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49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49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49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49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49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49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49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49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49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49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49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49"/>
    </row>
    <row r="146" spans="1:9" ht="15">
      <c r="A146" s="80"/>
      <c r="B146" s="80"/>
      <c r="C146" s="80"/>
      <c r="D146" s="80"/>
      <c r="E146" s="80"/>
      <c r="F146" s="80"/>
      <c r="G146" s="80"/>
      <c r="H146" s="80"/>
      <c r="I146" s="49"/>
    </row>
    <row r="147" spans="1:9" ht="15">
      <c r="A147" s="80"/>
      <c r="B147" s="80"/>
      <c r="C147" s="80"/>
      <c r="D147" s="80"/>
      <c r="E147" s="80"/>
      <c r="F147" s="80"/>
      <c r="G147" s="80"/>
      <c r="H147" s="80"/>
      <c r="I147" s="49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49"/>
    </row>
    <row r="149" spans="1:9" ht="15">
      <c r="A149" s="80"/>
      <c r="B149" s="80"/>
      <c r="C149" s="80"/>
      <c r="D149" s="80"/>
      <c r="E149" s="80"/>
      <c r="F149" s="80"/>
      <c r="G149" s="80"/>
      <c r="H149" s="80"/>
      <c r="I149" s="49"/>
    </row>
    <row r="150" spans="1:9" ht="15">
      <c r="A150" s="80"/>
      <c r="B150" s="80"/>
      <c r="C150" s="80"/>
      <c r="D150" s="80"/>
      <c r="E150" s="80"/>
      <c r="F150" s="80"/>
      <c r="G150" s="80"/>
      <c r="H150" s="80"/>
      <c r="I150" s="49"/>
    </row>
    <row r="151" spans="1:9" ht="15">
      <c r="A151" s="80"/>
      <c r="B151" s="80"/>
      <c r="C151" s="80"/>
      <c r="D151" s="80"/>
      <c r="E151" s="80"/>
      <c r="F151" s="80"/>
      <c r="G151" s="80"/>
      <c r="H151" s="80"/>
      <c r="I151" s="49"/>
    </row>
    <row r="152" spans="1:9" ht="15">
      <c r="A152" s="80"/>
      <c r="B152" s="80"/>
      <c r="C152" s="80"/>
      <c r="D152" s="80"/>
      <c r="E152" s="80"/>
      <c r="F152" s="80"/>
      <c r="G152" s="80"/>
      <c r="H152" s="80"/>
      <c r="I152" s="49"/>
    </row>
    <row r="153" spans="1:9" ht="15">
      <c r="A153" s="80"/>
      <c r="B153" s="80"/>
      <c r="C153" s="80"/>
      <c r="D153" s="80"/>
      <c r="E153" s="80"/>
      <c r="F153" s="80"/>
      <c r="G153" s="80"/>
      <c r="H153" s="80"/>
      <c r="I153" s="49"/>
    </row>
    <row r="154" spans="1:9" ht="15">
      <c r="A154" s="80"/>
      <c r="B154" s="80"/>
      <c r="C154" s="80"/>
      <c r="D154" s="80"/>
      <c r="E154" s="80"/>
      <c r="F154" s="80"/>
      <c r="G154" s="80"/>
      <c r="H154" s="80"/>
      <c r="I154" s="49"/>
    </row>
    <row r="155" spans="1:9" ht="15">
      <c r="A155" s="80"/>
      <c r="B155" s="80"/>
      <c r="C155" s="80"/>
      <c r="D155" s="80"/>
      <c r="E155" s="80"/>
      <c r="F155" s="80"/>
      <c r="G155" s="80"/>
      <c r="H155" s="80"/>
      <c r="I155" s="49"/>
    </row>
    <row r="156" spans="1:9" ht="15">
      <c r="A156" s="80"/>
      <c r="B156" s="80"/>
      <c r="C156" s="80"/>
      <c r="D156" s="80"/>
      <c r="E156" s="80"/>
      <c r="F156" s="80"/>
      <c r="G156" s="80"/>
      <c r="H156" s="80"/>
      <c r="I156" s="49"/>
    </row>
    <row r="157" spans="1:9" ht="15">
      <c r="A157" s="80"/>
      <c r="B157" s="80"/>
      <c r="C157" s="80"/>
      <c r="D157" s="80"/>
      <c r="E157" s="80"/>
      <c r="F157" s="80"/>
      <c r="G157" s="80"/>
      <c r="H157" s="80"/>
      <c r="I157" s="49"/>
    </row>
    <row r="158" spans="1:9" ht="15">
      <c r="A158" s="80"/>
      <c r="B158" s="80"/>
      <c r="C158" s="80"/>
      <c r="D158" s="80"/>
      <c r="E158" s="80"/>
      <c r="F158" s="80"/>
      <c r="G158" s="80"/>
      <c r="H158" s="80"/>
      <c r="I158" s="49"/>
    </row>
    <row r="159" spans="1:9" ht="15">
      <c r="A159" s="80"/>
      <c r="B159" s="80"/>
      <c r="C159" s="80"/>
      <c r="D159" s="80"/>
      <c r="E159" s="80"/>
      <c r="F159" s="80"/>
      <c r="G159" s="80"/>
      <c r="H159" s="80"/>
      <c r="I159" s="49"/>
    </row>
    <row r="160" spans="1:9" ht="15">
      <c r="A160" s="80"/>
      <c r="B160" s="80"/>
      <c r="C160" s="80"/>
      <c r="D160" s="80"/>
      <c r="E160" s="80"/>
      <c r="F160" s="80"/>
      <c r="G160" s="80"/>
      <c r="H160" s="80"/>
      <c r="I160" s="49"/>
    </row>
    <row r="161" spans="1:9" ht="15">
      <c r="A161" s="80"/>
      <c r="B161" s="80"/>
      <c r="C161" s="80"/>
      <c r="D161" s="80"/>
      <c r="E161" s="80"/>
      <c r="F161" s="80"/>
      <c r="G161" s="80"/>
      <c r="H161" s="80"/>
      <c r="I161" s="49"/>
    </row>
    <row r="162" spans="1:9" ht="15">
      <c r="A162" s="80"/>
      <c r="B162" s="80"/>
      <c r="C162" s="80"/>
      <c r="D162" s="80"/>
      <c r="E162" s="80"/>
      <c r="F162" s="80"/>
      <c r="G162" s="80"/>
      <c r="H162" s="80"/>
      <c r="I162" s="49"/>
    </row>
    <row r="163" spans="1:9" ht="15">
      <c r="A163" s="80"/>
      <c r="B163" s="80"/>
      <c r="C163" s="80"/>
      <c r="D163" s="80"/>
      <c r="E163" s="80"/>
      <c r="F163" s="80"/>
      <c r="G163" s="80"/>
      <c r="H163" s="80"/>
      <c r="I163" s="49"/>
    </row>
    <row r="164" spans="1:9" ht="15">
      <c r="A164" s="80"/>
      <c r="B164" s="80"/>
      <c r="C164" s="80"/>
      <c r="D164" s="80"/>
      <c r="E164" s="80"/>
      <c r="F164" s="80"/>
      <c r="G164" s="80"/>
      <c r="H164" s="80"/>
      <c r="I164" s="49"/>
    </row>
    <row r="165" spans="1:9" ht="15">
      <c r="A165" s="80"/>
      <c r="B165" s="80"/>
      <c r="C165" s="80"/>
      <c r="D165" s="80"/>
      <c r="E165" s="80"/>
      <c r="F165" s="80"/>
      <c r="G165" s="80"/>
      <c r="H165" s="80"/>
      <c r="I165" s="49"/>
    </row>
    <row r="166" spans="1:9" ht="15">
      <c r="A166" s="80"/>
      <c r="B166" s="80"/>
      <c r="C166" s="80"/>
      <c r="D166" s="80"/>
      <c r="E166" s="80"/>
      <c r="F166" s="80"/>
      <c r="G166" s="80"/>
      <c r="H166" s="80"/>
      <c r="I166" s="49"/>
    </row>
    <row r="167" spans="1:9" ht="15">
      <c r="A167" s="80"/>
      <c r="B167" s="80"/>
      <c r="C167" s="80"/>
      <c r="D167" s="80"/>
      <c r="E167" s="80"/>
      <c r="F167" s="80"/>
      <c r="G167" s="80"/>
      <c r="H167" s="80"/>
      <c r="I167" s="49"/>
    </row>
    <row r="168" spans="1:9" ht="15">
      <c r="A168" s="80"/>
      <c r="B168" s="80"/>
      <c r="C168" s="80"/>
      <c r="D168" s="80"/>
      <c r="E168" s="80"/>
      <c r="F168" s="80"/>
      <c r="G168" s="80"/>
      <c r="H168" s="80"/>
      <c r="I168" s="49"/>
    </row>
    <row r="169" spans="1:9" ht="15">
      <c r="A169" s="80"/>
      <c r="B169" s="80"/>
      <c r="C169" s="80"/>
      <c r="D169" s="80"/>
      <c r="E169" s="80"/>
      <c r="F169" s="80"/>
      <c r="G169" s="80"/>
      <c r="H169" s="80"/>
      <c r="I169" s="49"/>
    </row>
    <row r="170" spans="1:9" ht="15">
      <c r="A170" s="80"/>
      <c r="B170" s="80"/>
      <c r="C170" s="80"/>
      <c r="D170" s="80"/>
      <c r="E170" s="80"/>
      <c r="F170" s="80"/>
      <c r="G170" s="80"/>
      <c r="H170" s="80"/>
      <c r="I170" s="49"/>
    </row>
    <row r="171" spans="1:9" ht="15">
      <c r="A171" s="80"/>
      <c r="B171" s="80"/>
      <c r="C171" s="80"/>
      <c r="D171" s="80"/>
      <c r="E171" s="80"/>
      <c r="F171" s="80"/>
      <c r="G171" s="80"/>
      <c r="H171" s="80"/>
      <c r="I171" s="49"/>
    </row>
    <row r="172" spans="1:9" ht="15">
      <c r="A172" s="80"/>
      <c r="B172" s="80"/>
      <c r="C172" s="80"/>
      <c r="D172" s="80"/>
      <c r="E172" s="80"/>
      <c r="F172" s="80"/>
      <c r="G172" s="80"/>
      <c r="H172" s="80"/>
      <c r="I172" s="49"/>
    </row>
    <row r="173" spans="1:9" ht="15">
      <c r="A173" s="80"/>
      <c r="B173" s="80"/>
      <c r="C173" s="80"/>
      <c r="D173" s="80"/>
      <c r="E173" s="80"/>
      <c r="F173" s="80"/>
      <c r="G173" s="80"/>
      <c r="H173" s="80"/>
      <c r="I173" s="49"/>
    </row>
    <row r="174" spans="1:9" ht="15">
      <c r="A174" s="80"/>
      <c r="B174" s="80"/>
      <c r="C174" s="80"/>
      <c r="D174" s="80"/>
      <c r="E174" s="80"/>
      <c r="F174" s="80"/>
      <c r="G174" s="80"/>
      <c r="H174" s="80"/>
      <c r="I174" s="49"/>
    </row>
    <row r="175" spans="1:9" ht="15">
      <c r="A175" s="80"/>
      <c r="B175" s="80"/>
      <c r="C175" s="80"/>
      <c r="D175" s="80"/>
      <c r="E175" s="80"/>
      <c r="F175" s="80"/>
      <c r="G175" s="80"/>
      <c r="H175" s="80"/>
      <c r="I175" s="49"/>
    </row>
    <row r="176" spans="1:9" ht="15">
      <c r="A176" s="80"/>
      <c r="B176" s="80"/>
      <c r="C176" s="80"/>
      <c r="D176" s="80"/>
      <c r="E176" s="80"/>
      <c r="F176" s="80"/>
      <c r="G176" s="80"/>
      <c r="H176" s="80"/>
      <c r="I176" s="49"/>
    </row>
    <row r="177" spans="1:9" ht="15">
      <c r="A177" s="80"/>
      <c r="B177" s="80"/>
      <c r="C177" s="80"/>
      <c r="D177" s="80"/>
      <c r="E177" s="80"/>
      <c r="F177" s="80"/>
      <c r="G177" s="80"/>
      <c r="H177" s="80"/>
      <c r="I177" s="49"/>
    </row>
    <row r="178" spans="1:9" ht="15">
      <c r="A178" s="80"/>
      <c r="B178" s="80"/>
      <c r="C178" s="80"/>
      <c r="D178" s="80"/>
      <c r="E178" s="80"/>
      <c r="F178" s="80"/>
      <c r="G178" s="80"/>
      <c r="H178" s="80"/>
      <c r="I178" s="49"/>
    </row>
    <row r="179" spans="1:9" ht="15">
      <c r="A179" s="80"/>
      <c r="B179" s="80"/>
      <c r="C179" s="80"/>
      <c r="D179" s="80"/>
      <c r="E179" s="80"/>
      <c r="F179" s="80"/>
      <c r="G179" s="80"/>
      <c r="H179" s="80"/>
      <c r="I179" s="49"/>
    </row>
    <row r="180" spans="1:9" ht="15">
      <c r="A180" s="80"/>
      <c r="B180" s="80"/>
      <c r="C180" s="80"/>
      <c r="D180" s="80"/>
      <c r="E180" s="80"/>
      <c r="F180" s="80"/>
      <c r="G180" s="80"/>
      <c r="H180" s="80"/>
      <c r="I180" s="49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49"/>
    </row>
    <row r="182" spans="1:9" ht="15">
      <c r="A182" s="80"/>
      <c r="B182" s="80"/>
      <c r="C182" s="80"/>
      <c r="D182" s="80"/>
      <c r="E182" s="80"/>
      <c r="F182" s="80"/>
      <c r="G182" s="80"/>
      <c r="H182" s="80"/>
      <c r="I182" s="49"/>
    </row>
    <row r="183" spans="1:9" ht="15">
      <c r="A183" s="80"/>
      <c r="B183" s="80"/>
      <c r="C183" s="80"/>
      <c r="D183" s="80"/>
      <c r="E183" s="80"/>
      <c r="F183" s="80"/>
      <c r="G183" s="80"/>
      <c r="H183" s="80"/>
      <c r="I183" s="49"/>
    </row>
    <row r="184" spans="1:9" ht="15">
      <c r="A184" s="80"/>
      <c r="B184" s="80"/>
      <c r="C184" s="80"/>
      <c r="D184" s="80"/>
      <c r="E184" s="80"/>
      <c r="F184" s="80"/>
      <c r="G184" s="80"/>
      <c r="H184" s="80"/>
      <c r="I184" s="49"/>
    </row>
    <row r="185" spans="1:9" ht="15">
      <c r="A185" s="80"/>
      <c r="B185" s="80"/>
      <c r="C185" s="80"/>
      <c r="D185" s="80"/>
      <c r="E185" s="80"/>
      <c r="F185" s="80"/>
      <c r="G185" s="80"/>
      <c r="H185" s="80"/>
      <c r="I185" s="49"/>
    </row>
    <row r="186" spans="1:9" ht="15">
      <c r="A186" s="80"/>
      <c r="B186" s="80"/>
      <c r="C186" s="80"/>
      <c r="D186" s="80"/>
      <c r="E186" s="80"/>
      <c r="F186" s="80"/>
      <c r="G186" s="80"/>
      <c r="H186" s="80"/>
      <c r="I186" s="49"/>
    </row>
    <row r="187" spans="1:9" ht="15">
      <c r="A187" s="80"/>
      <c r="B187" s="80"/>
      <c r="C187" s="80"/>
      <c r="D187" s="80"/>
      <c r="E187" s="80"/>
      <c r="F187" s="80"/>
      <c r="G187" s="80"/>
      <c r="H187" s="80"/>
      <c r="I187" s="49"/>
    </row>
    <row r="188" spans="1:9" ht="15">
      <c r="A188" s="80"/>
      <c r="B188" s="80"/>
      <c r="C188" s="80"/>
      <c r="D188" s="80"/>
      <c r="E188" s="80"/>
      <c r="F188" s="80"/>
      <c r="G188" s="80"/>
      <c r="H188" s="80"/>
      <c r="I188" s="49"/>
    </row>
    <row r="189" spans="1:9" ht="15">
      <c r="A189" s="80"/>
      <c r="B189" s="80"/>
      <c r="C189" s="80"/>
      <c r="D189" s="80"/>
      <c r="E189" s="80"/>
      <c r="F189" s="80"/>
      <c r="G189" s="80"/>
      <c r="H189" s="80"/>
      <c r="I189" s="49"/>
    </row>
  </sheetData>
  <sheetProtection/>
  <mergeCells count="16">
    <mergeCell ref="C8:E8"/>
    <mergeCell ref="G5:H5"/>
    <mergeCell ref="B38:C38"/>
    <mergeCell ref="D38:E38"/>
    <mergeCell ref="A8:A10"/>
    <mergeCell ref="A3:H3"/>
    <mergeCell ref="F8:G8"/>
    <mergeCell ref="H8:H10"/>
    <mergeCell ref="F9:F10"/>
    <mergeCell ref="C9:C10"/>
    <mergeCell ref="G9:G10"/>
    <mergeCell ref="B8:B10"/>
    <mergeCell ref="D40:E40"/>
    <mergeCell ref="D43:E43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5">
      <selection activeCell="J24" sqref="J24:K24"/>
    </sheetView>
  </sheetViews>
  <sheetFormatPr defaultColWidth="9.140625" defaultRowHeight="12.75"/>
  <cols>
    <col min="1" max="1" width="32.140625" style="132" customWidth="1"/>
    <col min="2" max="2" width="14.57421875" style="132" customWidth="1"/>
    <col min="3" max="3" width="10.140625" style="132" customWidth="1"/>
    <col min="4" max="4" width="10.7109375" style="132" customWidth="1"/>
    <col min="5" max="5" width="10.00390625" style="132" customWidth="1"/>
    <col min="6" max="6" width="7.7109375" style="132" customWidth="1"/>
    <col min="7" max="7" width="7.28125" style="132" customWidth="1"/>
    <col min="8" max="8" width="10.00390625" style="132" customWidth="1"/>
    <col min="9" max="9" width="10.140625" style="132" customWidth="1"/>
    <col min="10" max="10" width="8.8515625" style="132" customWidth="1"/>
    <col min="11" max="11" width="8.57421875" style="132" customWidth="1"/>
    <col min="12" max="12" width="8.8515625" style="132" customWidth="1"/>
    <col min="13" max="13" width="7.7109375" style="132" customWidth="1"/>
    <col min="14" max="14" width="6.8515625" style="132" customWidth="1"/>
    <col min="15" max="15" width="10.00390625" style="132" customWidth="1"/>
    <col min="16" max="16" width="11.00390625" style="132" customWidth="1"/>
    <col min="17" max="16384" width="9.140625" style="132" customWidth="1"/>
  </cols>
  <sheetData>
    <row r="1" spans="13:15" ht="11.25">
      <c r="M1" s="378" t="s">
        <v>287</v>
      </c>
      <c r="N1" s="378"/>
      <c r="O1" s="378"/>
    </row>
    <row r="2" spans="6:8" ht="14.25" customHeight="1">
      <c r="F2" s="351" t="s">
        <v>226</v>
      </c>
      <c r="G2" s="351"/>
      <c r="H2" s="351"/>
    </row>
    <row r="3" spans="1:16" ht="15" customHeight="1">
      <c r="A3" s="134"/>
      <c r="B3" s="135"/>
      <c r="C3" s="135"/>
      <c r="D3" s="135"/>
      <c r="E3" s="135"/>
      <c r="F3" s="351"/>
      <c r="G3" s="351"/>
      <c r="H3" s="351"/>
      <c r="I3" s="135"/>
      <c r="J3" s="135"/>
      <c r="K3" s="135"/>
      <c r="L3" s="135"/>
      <c r="M3" s="135"/>
      <c r="N3" s="135"/>
      <c r="O3" s="135"/>
      <c r="P3" s="135"/>
    </row>
    <row r="4" spans="1:16" ht="14.25" customHeight="1">
      <c r="A4" s="136"/>
      <c r="B4" s="136"/>
      <c r="C4" s="136"/>
      <c r="D4" s="136"/>
      <c r="E4" s="136"/>
      <c r="F4" s="351"/>
      <c r="G4" s="351"/>
      <c r="H4" s="351"/>
      <c r="I4" s="136"/>
      <c r="J4" s="136"/>
      <c r="K4" s="137"/>
      <c r="L4" s="137"/>
      <c r="M4" s="137"/>
      <c r="N4" s="137"/>
      <c r="O4" s="137"/>
      <c r="P4" s="137"/>
    </row>
    <row r="5" spans="1:16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37"/>
      <c r="M5" s="137"/>
      <c r="N5" s="137"/>
      <c r="O5" s="137"/>
      <c r="P5" s="137"/>
    </row>
    <row r="6" spans="1:16" ht="16.5" customHeight="1">
      <c r="A6" s="379" t="str">
        <f>'справка № 1-КИС-БАЛАНС'!A3</f>
        <v>Наименование на КИС:"КД АКЦИИ БЪЛГАРИЯ"</v>
      </c>
      <c r="B6" s="380"/>
      <c r="C6" s="380"/>
      <c r="D6" s="380"/>
      <c r="E6" s="380"/>
      <c r="F6" s="139"/>
      <c r="G6" s="139"/>
      <c r="H6" s="139"/>
      <c r="I6" s="139"/>
      <c r="J6" s="139"/>
      <c r="K6" s="140"/>
      <c r="L6" s="350"/>
      <c r="M6" s="380"/>
      <c r="N6" s="380"/>
      <c r="O6" s="380"/>
      <c r="P6" s="380"/>
    </row>
    <row r="7" spans="1:16" ht="11.25">
      <c r="A7" s="381" t="str">
        <f>'справка № 1-КИС-БАЛАНС'!A4</f>
        <v>Отчетен период:31.03.2008</v>
      </c>
      <c r="B7" s="382"/>
      <c r="C7" s="382"/>
      <c r="D7" s="38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43"/>
    </row>
    <row r="8" spans="1:16" ht="11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4"/>
      <c r="P8" s="133" t="s">
        <v>82</v>
      </c>
    </row>
    <row r="9" spans="1:16" s="146" customFormat="1" ht="39" customHeight="1">
      <c r="A9" s="336" t="s">
        <v>57</v>
      </c>
      <c r="B9" s="145" t="s">
        <v>127</v>
      </c>
      <c r="C9" s="145"/>
      <c r="D9" s="145"/>
      <c r="E9" s="145"/>
      <c r="F9" s="145" t="s">
        <v>128</v>
      </c>
      <c r="G9" s="145"/>
      <c r="H9" s="383" t="s">
        <v>139</v>
      </c>
      <c r="I9" s="145" t="s">
        <v>140</v>
      </c>
      <c r="J9" s="145"/>
      <c r="K9" s="145"/>
      <c r="L9" s="145"/>
      <c r="M9" s="145" t="s">
        <v>128</v>
      </c>
      <c r="N9" s="145"/>
      <c r="O9" s="383" t="s">
        <v>129</v>
      </c>
      <c r="P9" s="383" t="s">
        <v>130</v>
      </c>
    </row>
    <row r="10" spans="1:16" s="146" customFormat="1" ht="42">
      <c r="A10" s="336"/>
      <c r="B10" s="147" t="s">
        <v>131</v>
      </c>
      <c r="C10" s="147" t="s">
        <v>132</v>
      </c>
      <c r="D10" s="147" t="s">
        <v>133</v>
      </c>
      <c r="E10" s="147" t="s">
        <v>134</v>
      </c>
      <c r="F10" s="147" t="s">
        <v>71</v>
      </c>
      <c r="G10" s="147" t="s">
        <v>72</v>
      </c>
      <c r="H10" s="349"/>
      <c r="I10" s="147" t="s">
        <v>131</v>
      </c>
      <c r="J10" s="147" t="s">
        <v>135</v>
      </c>
      <c r="K10" s="147" t="s">
        <v>136</v>
      </c>
      <c r="L10" s="147" t="s">
        <v>137</v>
      </c>
      <c r="M10" s="147" t="s">
        <v>71</v>
      </c>
      <c r="N10" s="147" t="s">
        <v>72</v>
      </c>
      <c r="O10" s="349"/>
      <c r="P10" s="349"/>
    </row>
    <row r="11" spans="1:16" s="146" customFormat="1" ht="10.5">
      <c r="A11" s="148" t="s">
        <v>6</v>
      </c>
      <c r="B11" s="147">
        <v>1</v>
      </c>
      <c r="C11" s="147">
        <v>2</v>
      </c>
      <c r="D11" s="147">
        <v>3</v>
      </c>
      <c r="E11" s="147">
        <v>4</v>
      </c>
      <c r="F11" s="147">
        <v>5</v>
      </c>
      <c r="G11" s="147">
        <v>6</v>
      </c>
      <c r="H11" s="147">
        <v>7</v>
      </c>
      <c r="I11" s="147">
        <v>8</v>
      </c>
      <c r="J11" s="147">
        <v>9</v>
      </c>
      <c r="K11" s="147">
        <v>10</v>
      </c>
      <c r="L11" s="147">
        <v>11</v>
      </c>
      <c r="M11" s="147">
        <v>12</v>
      </c>
      <c r="N11" s="147">
        <v>13</v>
      </c>
      <c r="O11" s="147">
        <v>14</v>
      </c>
      <c r="P11" s="147">
        <v>15</v>
      </c>
    </row>
    <row r="12" spans="1:49" ht="31.5" customHeight="1">
      <c r="A12" s="192" t="s">
        <v>288</v>
      </c>
      <c r="B12" s="149"/>
      <c r="C12" s="149"/>
      <c r="D12" s="149"/>
      <c r="E12" s="150"/>
      <c r="F12" s="151"/>
      <c r="G12" s="151"/>
      <c r="H12" s="150"/>
      <c r="I12" s="151"/>
      <c r="J12" s="151"/>
      <c r="K12" s="151"/>
      <c r="L12" s="150"/>
      <c r="M12" s="151"/>
      <c r="N12" s="151"/>
      <c r="O12" s="150"/>
      <c r="P12" s="150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49" ht="29.25" customHeight="1">
      <c r="A13" s="153" t="s">
        <v>289</v>
      </c>
      <c r="B13" s="154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</row>
    <row r="14" spans="1:49" ht="11.25">
      <c r="A14" s="153" t="s">
        <v>204</v>
      </c>
      <c r="B14" s="154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</row>
    <row r="15" spans="1:49" ht="11.25">
      <c r="A15" s="193" t="s">
        <v>202</v>
      </c>
      <c r="B15" s="161"/>
      <c r="C15" s="162"/>
      <c r="D15" s="162"/>
      <c r="E15" s="159"/>
      <c r="F15" s="163"/>
      <c r="G15" s="163"/>
      <c r="H15" s="159"/>
      <c r="I15" s="163"/>
      <c r="J15" s="163"/>
      <c r="K15" s="163"/>
      <c r="L15" s="159"/>
      <c r="M15" s="163"/>
      <c r="N15" s="163"/>
      <c r="O15" s="159"/>
      <c r="P15" s="159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</row>
    <row r="16" spans="1:49" ht="20.25" customHeight="1">
      <c r="A16" s="153" t="s">
        <v>205</v>
      </c>
      <c r="B16" s="161"/>
      <c r="C16" s="162"/>
      <c r="D16" s="162"/>
      <c r="E16" s="159"/>
      <c r="F16" s="163"/>
      <c r="G16" s="163"/>
      <c r="H16" s="159"/>
      <c r="I16" s="163"/>
      <c r="J16" s="163"/>
      <c r="K16" s="163"/>
      <c r="L16" s="159"/>
      <c r="M16" s="163"/>
      <c r="N16" s="163"/>
      <c r="O16" s="159"/>
      <c r="P16" s="159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</row>
    <row r="17" spans="1:49" ht="21.75" customHeight="1">
      <c r="A17" s="153" t="s">
        <v>11</v>
      </c>
      <c r="B17" s="162"/>
      <c r="C17" s="162"/>
      <c r="D17" s="162"/>
      <c r="E17" s="159"/>
      <c r="F17" s="163"/>
      <c r="G17" s="163"/>
      <c r="H17" s="159"/>
      <c r="I17" s="163"/>
      <c r="J17" s="163"/>
      <c r="K17" s="163"/>
      <c r="L17" s="159"/>
      <c r="M17" s="163"/>
      <c r="N17" s="163"/>
      <c r="O17" s="159"/>
      <c r="P17" s="159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</row>
    <row r="18" spans="1:49" ht="24" customHeight="1">
      <c r="A18" s="153" t="s">
        <v>290</v>
      </c>
      <c r="B18" s="162"/>
      <c r="C18" s="162"/>
      <c r="D18" s="162"/>
      <c r="E18" s="159"/>
      <c r="F18" s="163"/>
      <c r="G18" s="163"/>
      <c r="H18" s="159"/>
      <c r="I18" s="163"/>
      <c r="J18" s="163"/>
      <c r="K18" s="163"/>
      <c r="L18" s="159"/>
      <c r="M18" s="163"/>
      <c r="N18" s="163"/>
      <c r="O18" s="159"/>
      <c r="P18" s="159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</row>
    <row r="19" spans="1:49" ht="26.25" customHeight="1">
      <c r="A19" s="164" t="s">
        <v>291</v>
      </c>
      <c r="B19" s="162"/>
      <c r="C19" s="162"/>
      <c r="D19" s="162"/>
      <c r="E19" s="159"/>
      <c r="F19" s="163"/>
      <c r="G19" s="163"/>
      <c r="H19" s="159"/>
      <c r="I19" s="163"/>
      <c r="J19" s="163"/>
      <c r="K19" s="163"/>
      <c r="L19" s="159"/>
      <c r="M19" s="163"/>
      <c r="N19" s="163"/>
      <c r="O19" s="159"/>
      <c r="P19" s="159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</row>
    <row r="20" spans="1:49" ht="12.75" customHeight="1">
      <c r="A20" s="165"/>
      <c r="B20" s="166"/>
      <c r="C20" s="166"/>
      <c r="D20" s="166"/>
      <c r="E20" s="167"/>
      <c r="F20" s="168"/>
      <c r="G20" s="168"/>
      <c r="H20" s="167"/>
      <c r="I20" s="168"/>
      <c r="J20" s="168"/>
      <c r="K20" s="168"/>
      <c r="L20" s="167"/>
      <c r="M20" s="168"/>
      <c r="N20" s="168"/>
      <c r="O20" s="167"/>
      <c r="P20" s="167"/>
      <c r="Q20" s="169"/>
      <c r="R20" s="169"/>
      <c r="S20" s="169"/>
      <c r="T20" s="169"/>
      <c r="U20" s="169"/>
      <c r="V20" s="169"/>
      <c r="W20" s="157"/>
      <c r="X20" s="157"/>
      <c r="Y20" s="157"/>
      <c r="Z20" s="15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</row>
    <row r="21" spans="1:49" ht="16.5" customHeight="1">
      <c r="A21" s="7" t="s">
        <v>415</v>
      </c>
      <c r="B21" s="171"/>
      <c r="C21" s="171"/>
      <c r="D21" s="171"/>
      <c r="E21" s="248" t="s">
        <v>409</v>
      </c>
      <c r="F21" s="248"/>
      <c r="H21" s="353"/>
      <c r="I21" s="353"/>
      <c r="J21" s="248" t="s">
        <v>397</v>
      </c>
      <c r="K21" s="248"/>
      <c r="L21" s="173"/>
      <c r="M21" s="173"/>
      <c r="N21" s="168"/>
      <c r="O21" s="167"/>
      <c r="P21" s="167"/>
      <c r="Q21" s="169"/>
      <c r="R21" s="169"/>
      <c r="S21" s="169"/>
      <c r="T21" s="169"/>
      <c r="U21" s="169"/>
      <c r="V21" s="169"/>
      <c r="W21" s="157"/>
      <c r="X21" s="157"/>
      <c r="Y21" s="157"/>
      <c r="Z21" s="15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49" ht="14.25" customHeight="1">
      <c r="A22" s="174"/>
      <c r="B22" s="175"/>
      <c r="C22" s="175"/>
      <c r="D22" s="175"/>
      <c r="E22" s="4" t="s">
        <v>410</v>
      </c>
      <c r="F22" s="4"/>
      <c r="G22" s="4"/>
      <c r="H22" s="335"/>
      <c r="I22" s="4"/>
      <c r="J22" s="4"/>
      <c r="K22" s="4" t="s">
        <v>411</v>
      </c>
      <c r="L22" s="167"/>
      <c r="M22" s="176"/>
      <c r="N22" s="176"/>
      <c r="O22" s="167"/>
      <c r="P22" s="167"/>
      <c r="Q22" s="169"/>
      <c r="R22" s="169"/>
      <c r="S22" s="169"/>
      <c r="T22" s="169"/>
      <c r="U22" s="169"/>
      <c r="V22" s="169"/>
      <c r="W22" s="157"/>
      <c r="X22" s="157"/>
      <c r="Y22" s="157"/>
      <c r="Z22" s="15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1:49" s="160" customFormat="1" ht="23.25" customHeight="1">
      <c r="A23" s="177"/>
      <c r="B23" s="178"/>
      <c r="C23" s="178"/>
      <c r="D23" s="178"/>
      <c r="E23" s="5"/>
      <c r="F23" s="5"/>
      <c r="G23" s="4"/>
      <c r="H23" s="1"/>
      <c r="I23" s="1"/>
      <c r="J23" s="4"/>
      <c r="K23" s="6"/>
      <c r="L23" s="178"/>
      <c r="M23" s="178"/>
      <c r="N23" s="178"/>
      <c r="O23" s="178"/>
      <c r="P23" s="178"/>
      <c r="Q23" s="179"/>
      <c r="R23" s="179"/>
      <c r="S23" s="179"/>
      <c r="T23" s="179"/>
      <c r="U23" s="179"/>
      <c r="V23" s="179"/>
      <c r="W23" s="180"/>
      <c r="X23" s="180"/>
      <c r="Y23" s="180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</row>
    <row r="24" spans="1:49" s="160" customFormat="1" ht="16.5" customHeight="1">
      <c r="A24" s="177"/>
      <c r="B24" s="178"/>
      <c r="C24" s="178"/>
      <c r="D24" s="178"/>
      <c r="E24" s="5"/>
      <c r="F24" s="4"/>
      <c r="H24" s="1"/>
      <c r="I24" s="1"/>
      <c r="J24" s="353" t="s">
        <v>397</v>
      </c>
      <c r="K24" s="353"/>
      <c r="L24" s="178"/>
      <c r="M24" s="178"/>
      <c r="N24" s="178"/>
      <c r="O24" s="178"/>
      <c r="P24" s="178"/>
      <c r="Q24" s="179"/>
      <c r="R24" s="179"/>
      <c r="S24" s="179"/>
      <c r="T24" s="179"/>
      <c r="U24" s="179"/>
      <c r="V24" s="179"/>
      <c r="W24" s="180"/>
      <c r="X24" s="180"/>
      <c r="Y24" s="180"/>
      <c r="Z24" s="180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</row>
    <row r="25" spans="1:49" s="160" customFormat="1" ht="12.75">
      <c r="A25" s="177"/>
      <c r="B25" s="178"/>
      <c r="C25" s="178"/>
      <c r="D25" s="178"/>
      <c r="E25" s="5"/>
      <c r="F25" s="5"/>
      <c r="G25" s="4"/>
      <c r="H25" s="1"/>
      <c r="I25" s="1"/>
      <c r="J25" s="5"/>
      <c r="K25" s="5"/>
      <c r="L25" s="178"/>
      <c r="M25" s="178"/>
      <c r="N25" s="178"/>
      <c r="O25" s="178"/>
      <c r="P25" s="178"/>
      <c r="Q25" s="179"/>
      <c r="R25" s="179"/>
      <c r="S25" s="179"/>
      <c r="T25" s="179"/>
      <c r="U25" s="179"/>
      <c r="V25" s="179"/>
      <c r="W25" s="180"/>
      <c r="X25" s="180"/>
      <c r="Y25" s="180"/>
      <c r="Z25" s="180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</row>
    <row r="26" spans="1:49" s="160" customFormat="1" ht="20.25" customHeight="1">
      <c r="A26" s="177"/>
      <c r="B26" s="178"/>
      <c r="C26" s="182"/>
      <c r="D26" s="178"/>
      <c r="E26" s="4"/>
      <c r="F26" s="4"/>
      <c r="G26" s="4"/>
      <c r="H26" s="1"/>
      <c r="I26" s="1"/>
      <c r="J26" s="4"/>
      <c r="K26" s="4" t="s">
        <v>412</v>
      </c>
      <c r="L26" s="178"/>
      <c r="M26" s="178"/>
      <c r="N26" s="178"/>
      <c r="O26" s="178"/>
      <c r="P26" s="178"/>
      <c r="Q26" s="179"/>
      <c r="R26" s="179"/>
      <c r="S26" s="179"/>
      <c r="T26" s="179"/>
      <c r="U26" s="179"/>
      <c r="V26" s="179"/>
      <c r="W26" s="180"/>
      <c r="X26" s="180"/>
      <c r="Y26" s="180"/>
      <c r="Z26" s="180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</row>
    <row r="27" spans="1:49" s="160" customFormat="1" ht="30.75" customHeight="1">
      <c r="A27" s="177"/>
      <c r="B27" s="178"/>
      <c r="C27" s="178"/>
      <c r="D27" s="178"/>
      <c r="E27" s="178"/>
      <c r="F27" s="178"/>
      <c r="G27" s="178"/>
      <c r="H27" s="178"/>
      <c r="I27" s="20"/>
      <c r="J27" s="4"/>
      <c r="K27" s="4"/>
      <c r="L27" s="178"/>
      <c r="M27" s="178"/>
      <c r="N27" s="178"/>
      <c r="O27" s="178"/>
      <c r="P27" s="178"/>
      <c r="Q27" s="179"/>
      <c r="R27" s="179"/>
      <c r="S27" s="179"/>
      <c r="T27" s="179"/>
      <c r="U27" s="179"/>
      <c r="V27" s="179"/>
      <c r="W27" s="180"/>
      <c r="X27" s="180"/>
      <c r="Y27" s="180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</row>
    <row r="28" spans="1:49" s="160" customFormat="1" ht="11.25">
      <c r="A28" s="177"/>
      <c r="B28" s="168"/>
      <c r="C28" s="168"/>
      <c r="D28" s="168"/>
      <c r="E28" s="178"/>
      <c r="F28" s="168"/>
      <c r="G28" s="168"/>
      <c r="H28" s="178"/>
      <c r="I28" s="168"/>
      <c r="J28" s="168"/>
      <c r="K28" s="168"/>
      <c r="L28" s="178"/>
      <c r="M28" s="168"/>
      <c r="N28" s="168"/>
      <c r="O28" s="178"/>
      <c r="P28" s="178"/>
      <c r="Q28" s="179"/>
      <c r="R28" s="179"/>
      <c r="S28" s="179"/>
      <c r="T28" s="179"/>
      <c r="U28" s="179"/>
      <c r="V28" s="179"/>
      <c r="W28" s="180"/>
      <c r="X28" s="180"/>
      <c r="Y28" s="180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</row>
    <row r="29" spans="1:49" s="160" customFormat="1" ht="11.25">
      <c r="A29" s="177"/>
      <c r="B29" s="168"/>
      <c r="C29" s="168"/>
      <c r="D29" s="168"/>
      <c r="E29" s="178"/>
      <c r="F29" s="168"/>
      <c r="G29" s="168"/>
      <c r="H29" s="178"/>
      <c r="I29" s="168"/>
      <c r="J29" s="168"/>
      <c r="K29" s="168"/>
      <c r="L29" s="178"/>
      <c r="M29" s="168"/>
      <c r="N29" s="168"/>
      <c r="O29" s="178"/>
      <c r="P29" s="178"/>
      <c r="Q29" s="179"/>
      <c r="R29" s="179"/>
      <c r="S29" s="179"/>
      <c r="T29" s="179"/>
      <c r="U29" s="179"/>
      <c r="V29" s="179"/>
      <c r="W29" s="180"/>
      <c r="X29" s="180"/>
      <c r="Y29" s="180"/>
      <c r="Z29" s="180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</row>
    <row r="30" spans="1:49" s="160" customFormat="1" ht="11.25">
      <c r="A30" s="182"/>
      <c r="B30" s="168"/>
      <c r="C30" s="168"/>
      <c r="D30" s="168"/>
      <c r="E30" s="178"/>
      <c r="F30" s="168"/>
      <c r="G30" s="168"/>
      <c r="H30" s="178"/>
      <c r="I30" s="168"/>
      <c r="J30" s="168"/>
      <c r="K30" s="168"/>
      <c r="L30" s="178"/>
      <c r="M30" s="168"/>
      <c r="N30" s="168"/>
      <c r="O30" s="178"/>
      <c r="P30" s="178"/>
      <c r="Q30" s="179"/>
      <c r="R30" s="179"/>
      <c r="S30" s="179"/>
      <c r="T30" s="179"/>
      <c r="U30" s="179"/>
      <c r="V30" s="179"/>
      <c r="W30" s="180"/>
      <c r="X30" s="180"/>
      <c r="Y30" s="180"/>
      <c r="Z30" s="180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</row>
    <row r="31" spans="1:49" s="160" customFormat="1" ht="11.25">
      <c r="A31" s="182"/>
      <c r="B31" s="168"/>
      <c r="C31" s="168"/>
      <c r="D31" s="168"/>
      <c r="E31" s="178"/>
      <c r="F31" s="168"/>
      <c r="G31" s="168"/>
      <c r="H31" s="178"/>
      <c r="I31" s="168"/>
      <c r="J31" s="168"/>
      <c r="K31" s="168"/>
      <c r="L31" s="178"/>
      <c r="M31" s="168"/>
      <c r="N31" s="168"/>
      <c r="O31" s="178"/>
      <c r="P31" s="178"/>
      <c r="Q31" s="179"/>
      <c r="R31" s="179"/>
      <c r="S31" s="179"/>
      <c r="T31" s="179"/>
      <c r="U31" s="179"/>
      <c r="V31" s="179"/>
      <c r="W31" s="180"/>
      <c r="X31" s="180"/>
      <c r="Y31" s="180"/>
      <c r="Z31" s="180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</row>
    <row r="32" spans="1:49" s="160" customFormat="1" ht="11.25">
      <c r="A32" s="177"/>
      <c r="B32" s="168"/>
      <c r="C32" s="168"/>
      <c r="D32" s="168"/>
      <c r="E32" s="178"/>
      <c r="F32" s="168"/>
      <c r="G32" s="168"/>
      <c r="H32" s="178"/>
      <c r="I32" s="168"/>
      <c r="J32" s="168"/>
      <c r="K32" s="168"/>
      <c r="L32" s="178"/>
      <c r="M32" s="168"/>
      <c r="N32" s="168"/>
      <c r="O32" s="178"/>
      <c r="P32" s="178"/>
      <c r="Q32" s="179"/>
      <c r="R32" s="179"/>
      <c r="S32" s="179"/>
      <c r="T32" s="179"/>
      <c r="U32" s="179"/>
      <c r="V32" s="179"/>
      <c r="W32" s="180"/>
      <c r="X32" s="180"/>
      <c r="Y32" s="180"/>
      <c r="Z32" s="180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</row>
    <row r="33" spans="1:49" s="160" customFormat="1" ht="31.5" customHeight="1">
      <c r="A33" s="183"/>
      <c r="B33" s="168"/>
      <c r="C33" s="168"/>
      <c r="D33" s="168"/>
      <c r="E33" s="178"/>
      <c r="F33" s="168"/>
      <c r="G33" s="168"/>
      <c r="H33" s="178"/>
      <c r="I33" s="168"/>
      <c r="J33" s="168"/>
      <c r="K33" s="168"/>
      <c r="L33" s="178"/>
      <c r="M33" s="168"/>
      <c r="N33" s="168"/>
      <c r="O33" s="178"/>
      <c r="P33" s="178"/>
      <c r="Q33" s="179"/>
      <c r="R33" s="179"/>
      <c r="S33" s="179"/>
      <c r="T33" s="179"/>
      <c r="U33" s="179"/>
      <c r="V33" s="179"/>
      <c r="W33" s="180"/>
      <c r="X33" s="180"/>
      <c r="Y33" s="180"/>
      <c r="Z33" s="180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</row>
    <row r="34" spans="1:49" s="160" customFormat="1" ht="11.25">
      <c r="A34" s="182"/>
      <c r="B34" s="168"/>
      <c r="C34" s="168"/>
      <c r="D34" s="168"/>
      <c r="E34" s="178"/>
      <c r="F34" s="168"/>
      <c r="G34" s="168"/>
      <c r="H34" s="178"/>
      <c r="I34" s="168"/>
      <c r="J34" s="168"/>
      <c r="K34" s="168"/>
      <c r="L34" s="178"/>
      <c r="M34" s="168"/>
      <c r="N34" s="168"/>
      <c r="O34" s="178"/>
      <c r="P34" s="178"/>
      <c r="Q34" s="179"/>
      <c r="R34" s="179"/>
      <c r="S34" s="179"/>
      <c r="T34" s="179"/>
      <c r="U34" s="179"/>
      <c r="V34" s="179"/>
      <c r="W34" s="180"/>
      <c r="X34" s="180"/>
      <c r="Y34" s="180"/>
      <c r="Z34" s="180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</row>
    <row r="35" spans="1:49" ht="11.2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69"/>
      <c r="R35" s="169"/>
      <c r="S35" s="169"/>
      <c r="T35" s="169"/>
      <c r="U35" s="169"/>
      <c r="V35" s="169"/>
      <c r="W35" s="157"/>
      <c r="X35" s="157"/>
      <c r="Y35" s="157"/>
      <c r="Z35" s="157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</row>
    <row r="36" spans="1:49" ht="11.25">
      <c r="A36" s="186"/>
      <c r="B36" s="166"/>
      <c r="C36" s="166"/>
      <c r="D36" s="166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87"/>
      <c r="R36" s="187"/>
      <c r="S36" s="187"/>
      <c r="T36" s="187"/>
      <c r="U36" s="187"/>
      <c r="V36" s="187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4:49" ht="11.25">
      <c r="N37" s="188"/>
      <c r="O37" s="188"/>
      <c r="P37" s="18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ht="11.25">
      <c r="A38" s="137"/>
      <c r="B38" s="171"/>
      <c r="C38" s="171"/>
      <c r="D38" s="171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ht="11.25">
      <c r="A39" s="189"/>
      <c r="B39" s="171"/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ht="11.25">
      <c r="A40" s="170"/>
      <c r="B40" s="171"/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ht="11.25">
      <c r="A41" s="137"/>
      <c r="B41" s="171"/>
      <c r="C41" s="171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</row>
    <row r="42" spans="1:49" ht="11.25">
      <c r="A42" s="137"/>
      <c r="B42" s="171"/>
      <c r="C42" s="171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ht="11.25">
      <c r="A43" s="137"/>
      <c r="B43" s="171"/>
      <c r="C43" s="171"/>
      <c r="D43" s="171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</row>
    <row r="44" spans="2:49" ht="11.25">
      <c r="B44" s="190"/>
      <c r="C44" s="190"/>
      <c r="D44" s="190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2:49" ht="11.25">
      <c r="B45" s="190"/>
      <c r="C45" s="190"/>
      <c r="D45" s="190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2:49" ht="11.25">
      <c r="B46" s="190"/>
      <c r="C46" s="190"/>
      <c r="D46" s="190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</row>
    <row r="47" spans="2:49" ht="11.25">
      <c r="B47" s="190"/>
      <c r="C47" s="190"/>
      <c r="D47" s="190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</row>
    <row r="48" spans="2:49" ht="11.25">
      <c r="B48" s="190"/>
      <c r="C48" s="190"/>
      <c r="D48" s="190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2:49" ht="11.25">
      <c r="B49" s="190"/>
      <c r="C49" s="190"/>
      <c r="D49" s="190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</row>
    <row r="50" spans="2:49" ht="11.25">
      <c r="B50" s="190"/>
      <c r="C50" s="190"/>
      <c r="D50" s="190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2:49" ht="11.25">
      <c r="B51" s="190"/>
      <c r="C51" s="190"/>
      <c r="D51" s="19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</row>
    <row r="52" spans="2:49" ht="11.25">
      <c r="B52" s="190"/>
      <c r="C52" s="190"/>
      <c r="D52" s="190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2:49" ht="11.25">
      <c r="B53" s="190"/>
      <c r="C53" s="190"/>
      <c r="D53" s="190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2:49" ht="11.25">
      <c r="B54" s="190"/>
      <c r="C54" s="190"/>
      <c r="D54" s="190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2:49" ht="11.25">
      <c r="B55" s="190"/>
      <c r="C55" s="190"/>
      <c r="D55" s="190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2:49" ht="11.25">
      <c r="B56" s="190"/>
      <c r="C56" s="190"/>
      <c r="D56" s="190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2:49" ht="11.25">
      <c r="B57" s="190"/>
      <c r="C57" s="190"/>
      <c r="D57" s="19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2:49" ht="11.25">
      <c r="B58" s="190"/>
      <c r="C58" s="190"/>
      <c r="D58" s="190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2:49" ht="11.25">
      <c r="B59" s="190"/>
      <c r="C59" s="190"/>
      <c r="D59" s="190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2:49" ht="11.25">
      <c r="B60" s="190"/>
      <c r="C60" s="190"/>
      <c r="D60" s="190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</row>
    <row r="61" spans="2:49" ht="11.25">
      <c r="B61" s="152"/>
      <c r="C61" s="190"/>
      <c r="D61" s="190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2:49" ht="11.25">
      <c r="B62" s="152"/>
      <c r="C62" s="190"/>
      <c r="D62" s="19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2:49" ht="11.25">
      <c r="B63" s="152"/>
      <c r="C63" s="190"/>
      <c r="D63" s="19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</row>
    <row r="64" spans="2:49" ht="11.25">
      <c r="B64" s="152"/>
      <c r="C64" s="190"/>
      <c r="D64" s="19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</row>
    <row r="65" spans="3:4" ht="11.25">
      <c r="C65" s="191"/>
      <c r="D65" s="191"/>
    </row>
    <row r="66" spans="3:4" ht="11.25">
      <c r="C66" s="191"/>
      <c r="D66" s="191"/>
    </row>
    <row r="67" spans="3:4" ht="11.25">
      <c r="C67" s="191"/>
      <c r="D67" s="191"/>
    </row>
    <row r="68" spans="3:4" ht="11.25">
      <c r="C68" s="191"/>
      <c r="D68" s="191"/>
    </row>
    <row r="69" spans="3:4" ht="11.25">
      <c r="C69" s="191"/>
      <c r="D69" s="191"/>
    </row>
    <row r="70" spans="3:4" ht="11.25">
      <c r="C70" s="191"/>
      <c r="D70" s="191"/>
    </row>
    <row r="71" spans="3:4" ht="11.25">
      <c r="C71" s="191"/>
      <c r="D71" s="191"/>
    </row>
    <row r="72" spans="3:4" ht="11.25">
      <c r="C72" s="191"/>
      <c r="D72" s="191"/>
    </row>
    <row r="73" spans="3:4" ht="11.25">
      <c r="C73" s="191"/>
      <c r="D73" s="191"/>
    </row>
    <row r="74" spans="3:4" ht="11.25">
      <c r="C74" s="191"/>
      <c r="D74" s="191"/>
    </row>
    <row r="75" spans="3:4" ht="11.25">
      <c r="C75" s="191"/>
      <c r="D75" s="191"/>
    </row>
    <row r="76" spans="3:4" ht="11.25">
      <c r="C76" s="191"/>
      <c r="D76" s="191"/>
    </row>
    <row r="77" spans="3:4" ht="11.25">
      <c r="C77" s="191"/>
      <c r="D77" s="191"/>
    </row>
    <row r="78" spans="3:4" ht="11.25">
      <c r="C78" s="191"/>
      <c r="D78" s="191"/>
    </row>
    <row r="79" spans="3:4" ht="11.25">
      <c r="C79" s="191"/>
      <c r="D79" s="191"/>
    </row>
    <row r="80" spans="3:4" ht="11.25">
      <c r="C80" s="191"/>
      <c r="D80" s="191"/>
    </row>
    <row r="81" spans="3:4" ht="11.25">
      <c r="C81" s="191"/>
      <c r="D81" s="191"/>
    </row>
    <row r="82" spans="3:4" ht="11.25">
      <c r="C82" s="191"/>
      <c r="D82" s="191"/>
    </row>
    <row r="83" spans="3:4" ht="11.25">
      <c r="C83" s="191"/>
      <c r="D83" s="191"/>
    </row>
    <row r="84" spans="3:4" ht="11.25">
      <c r="C84" s="191"/>
      <c r="D84" s="191"/>
    </row>
    <row r="85" spans="3:4" ht="11.25">
      <c r="C85" s="191"/>
      <c r="D85" s="191"/>
    </row>
    <row r="86" spans="3:4" ht="11.25">
      <c r="C86" s="191"/>
      <c r="D86" s="191"/>
    </row>
    <row r="87" spans="3:4" ht="11.25">
      <c r="C87" s="191"/>
      <c r="D87" s="191"/>
    </row>
    <row r="88" spans="3:4" ht="11.25">
      <c r="C88" s="191"/>
      <c r="D88" s="191"/>
    </row>
    <row r="89" spans="3:4" ht="11.25">
      <c r="C89" s="191"/>
      <c r="D89" s="191"/>
    </row>
    <row r="90" spans="3:4" ht="11.25">
      <c r="C90" s="191"/>
      <c r="D90" s="191"/>
    </row>
    <row r="91" spans="3:4" ht="11.25">
      <c r="C91" s="191"/>
      <c r="D91" s="191"/>
    </row>
    <row r="92" spans="3:4" ht="11.25">
      <c r="C92" s="191"/>
      <c r="D92" s="191"/>
    </row>
    <row r="93" spans="3:4" ht="11.25">
      <c r="C93" s="191"/>
      <c r="D93" s="191"/>
    </row>
    <row r="94" spans="3:4" ht="11.25">
      <c r="C94" s="191"/>
      <c r="D94" s="191"/>
    </row>
    <row r="95" spans="3:4" ht="11.25">
      <c r="C95" s="191"/>
      <c r="D95" s="191"/>
    </row>
    <row r="96" spans="3:4" ht="11.25">
      <c r="C96" s="191"/>
      <c r="D96" s="191"/>
    </row>
    <row r="97" spans="3:4" ht="11.25">
      <c r="C97" s="191"/>
      <c r="D97" s="191"/>
    </row>
    <row r="98" spans="3:4" ht="11.25">
      <c r="C98" s="191"/>
      <c r="D98" s="191"/>
    </row>
    <row r="99" spans="3:4" ht="11.25">
      <c r="C99" s="191"/>
      <c r="D99" s="191"/>
    </row>
    <row r="100" spans="3:4" ht="11.25">
      <c r="C100" s="191"/>
      <c r="D100" s="191"/>
    </row>
    <row r="101" spans="3:4" ht="11.25">
      <c r="C101" s="191"/>
      <c r="D101" s="191"/>
    </row>
    <row r="102" spans="3:4" ht="11.25">
      <c r="C102" s="191"/>
      <c r="D102" s="191"/>
    </row>
    <row r="103" spans="3:4" ht="11.25">
      <c r="C103" s="191"/>
      <c r="D103" s="191"/>
    </row>
    <row r="104" spans="3:4" ht="11.25">
      <c r="C104" s="191"/>
      <c r="D104" s="191"/>
    </row>
    <row r="105" spans="3:4" ht="11.25">
      <c r="C105" s="191"/>
      <c r="D105" s="191"/>
    </row>
    <row r="106" spans="3:4" ht="11.25">
      <c r="C106" s="191"/>
      <c r="D106" s="191"/>
    </row>
    <row r="107" spans="3:4" ht="11.25">
      <c r="C107" s="191"/>
      <c r="D107" s="191"/>
    </row>
    <row r="108" spans="3:4" ht="11.25">
      <c r="C108" s="191"/>
      <c r="D108" s="191"/>
    </row>
    <row r="109" spans="3:4" ht="11.25">
      <c r="C109" s="191"/>
      <c r="D109" s="191"/>
    </row>
    <row r="110" spans="3:4" ht="11.25">
      <c r="C110" s="191"/>
      <c r="D110" s="191"/>
    </row>
    <row r="111" spans="3:4" ht="11.25">
      <c r="C111" s="191"/>
      <c r="D111" s="191"/>
    </row>
    <row r="112" spans="3:4" ht="11.25">
      <c r="C112" s="191"/>
      <c r="D112" s="191"/>
    </row>
    <row r="113" spans="3:4" ht="11.25">
      <c r="C113" s="191"/>
      <c r="D113" s="191"/>
    </row>
    <row r="114" spans="3:4" ht="11.25">
      <c r="C114" s="191"/>
      <c r="D114" s="191"/>
    </row>
    <row r="115" spans="3:4" ht="11.25">
      <c r="C115" s="191"/>
      <c r="D115" s="191"/>
    </row>
    <row r="116" spans="3:4" ht="11.25">
      <c r="C116" s="191"/>
      <c r="D116" s="191"/>
    </row>
    <row r="117" spans="3:4" ht="11.25">
      <c r="C117" s="191"/>
      <c r="D117" s="191"/>
    </row>
    <row r="118" spans="3:4" ht="11.25">
      <c r="C118" s="191"/>
      <c r="D118" s="191"/>
    </row>
    <row r="119" spans="3:4" ht="11.25">
      <c r="C119" s="191"/>
      <c r="D119" s="191"/>
    </row>
    <row r="120" spans="3:4" ht="11.25">
      <c r="C120" s="191"/>
      <c r="D120" s="191"/>
    </row>
    <row r="121" spans="3:4" ht="11.25">
      <c r="C121" s="191"/>
      <c r="D121" s="191"/>
    </row>
    <row r="122" spans="3:4" ht="11.25">
      <c r="C122" s="191"/>
      <c r="D122" s="191"/>
    </row>
    <row r="123" spans="3:4" ht="11.25">
      <c r="C123" s="191"/>
      <c r="D123" s="191"/>
    </row>
    <row r="124" spans="3:4" ht="11.25">
      <c r="C124" s="191"/>
      <c r="D124" s="191"/>
    </row>
    <row r="125" spans="3:4" ht="11.25">
      <c r="C125" s="191"/>
      <c r="D125" s="191"/>
    </row>
    <row r="126" spans="3:4" ht="11.25">
      <c r="C126" s="191"/>
      <c r="D126" s="191"/>
    </row>
    <row r="127" spans="3:4" ht="11.25">
      <c r="C127" s="191"/>
      <c r="D127" s="191"/>
    </row>
    <row r="128" spans="3:4" ht="11.25">
      <c r="C128" s="191"/>
      <c r="D128" s="191"/>
    </row>
    <row r="129" spans="3:4" ht="11.25">
      <c r="C129" s="191"/>
      <c r="D129" s="191"/>
    </row>
    <row r="130" spans="3:4" ht="11.25">
      <c r="C130" s="191"/>
      <c r="D130" s="191"/>
    </row>
    <row r="131" spans="3:4" ht="11.25">
      <c r="C131" s="191"/>
      <c r="D131" s="191"/>
    </row>
    <row r="132" spans="3:4" ht="11.25">
      <c r="C132" s="191"/>
      <c r="D132" s="191"/>
    </row>
    <row r="133" spans="3:4" ht="11.25">
      <c r="C133" s="191"/>
      <c r="D133" s="191"/>
    </row>
    <row r="134" spans="3:4" ht="11.25">
      <c r="C134" s="191"/>
      <c r="D134" s="191"/>
    </row>
    <row r="135" spans="3:4" ht="11.25">
      <c r="C135" s="191"/>
      <c r="D135" s="191"/>
    </row>
    <row r="136" spans="3:4" ht="11.25">
      <c r="C136" s="191"/>
      <c r="D136" s="191"/>
    </row>
    <row r="137" spans="3:4" ht="11.25">
      <c r="C137" s="191"/>
      <c r="D137" s="191"/>
    </row>
    <row r="138" spans="3:4" ht="11.25">
      <c r="C138" s="191"/>
      <c r="D138" s="191"/>
    </row>
    <row r="139" spans="3:4" ht="11.25">
      <c r="C139" s="191"/>
      <c r="D139" s="191"/>
    </row>
    <row r="140" spans="3:4" ht="11.25">
      <c r="C140" s="191"/>
      <c r="D140" s="191"/>
    </row>
    <row r="141" spans="3:4" ht="11.25">
      <c r="C141" s="191"/>
      <c r="D141" s="191"/>
    </row>
    <row r="142" spans="3:4" ht="11.25">
      <c r="C142" s="191"/>
      <c r="D142" s="191"/>
    </row>
    <row r="143" spans="3:4" ht="11.25">
      <c r="C143" s="191"/>
      <c r="D143" s="191"/>
    </row>
    <row r="144" spans="3:4" ht="11.25">
      <c r="C144" s="191"/>
      <c r="D144" s="191"/>
    </row>
    <row r="145" spans="3:4" ht="11.25">
      <c r="C145" s="191"/>
      <c r="D145" s="191"/>
    </row>
    <row r="146" spans="3:4" ht="11.25">
      <c r="C146" s="191"/>
      <c r="D146" s="191"/>
    </row>
    <row r="147" spans="3:4" ht="11.25">
      <c r="C147" s="191"/>
      <c r="D147" s="191"/>
    </row>
    <row r="148" spans="3:4" ht="11.25">
      <c r="C148" s="191"/>
      <c r="D148" s="191"/>
    </row>
    <row r="149" spans="3:4" ht="11.25">
      <c r="C149" s="191"/>
      <c r="D149" s="191"/>
    </row>
    <row r="150" spans="3:4" ht="11.25">
      <c r="C150" s="191"/>
      <c r="D150" s="191"/>
    </row>
    <row r="151" spans="3:4" ht="11.25">
      <c r="C151" s="191"/>
      <c r="D151" s="191"/>
    </row>
    <row r="152" spans="3:4" ht="11.25">
      <c r="C152" s="191"/>
      <c r="D152" s="191"/>
    </row>
    <row r="153" spans="3:4" ht="11.25">
      <c r="C153" s="191"/>
      <c r="D153" s="191"/>
    </row>
    <row r="154" spans="3:4" ht="11.25">
      <c r="C154" s="191"/>
      <c r="D154" s="191"/>
    </row>
    <row r="155" spans="3:4" ht="11.25">
      <c r="C155" s="191"/>
      <c r="D155" s="191"/>
    </row>
    <row r="156" spans="3:4" ht="11.25">
      <c r="C156" s="191"/>
      <c r="D156" s="191"/>
    </row>
    <row r="157" spans="3:4" ht="11.25">
      <c r="C157" s="191"/>
      <c r="D157" s="191"/>
    </row>
    <row r="158" spans="3:4" ht="11.25">
      <c r="C158" s="191"/>
      <c r="D158" s="191"/>
    </row>
    <row r="159" spans="3:4" ht="11.25">
      <c r="C159" s="191"/>
      <c r="D159" s="191"/>
    </row>
    <row r="160" spans="3:4" ht="11.25">
      <c r="C160" s="191"/>
      <c r="D160" s="191"/>
    </row>
    <row r="161" spans="3:4" ht="11.25">
      <c r="C161" s="191"/>
      <c r="D161" s="191"/>
    </row>
    <row r="162" spans="3:4" ht="11.25">
      <c r="C162" s="191"/>
      <c r="D162" s="191"/>
    </row>
    <row r="163" spans="3:4" ht="11.25">
      <c r="C163" s="191"/>
      <c r="D163" s="191"/>
    </row>
    <row r="164" spans="3:4" ht="11.25">
      <c r="C164" s="191"/>
      <c r="D164" s="191"/>
    </row>
    <row r="165" spans="3:4" ht="11.25">
      <c r="C165" s="191"/>
      <c r="D165" s="191"/>
    </row>
    <row r="166" spans="3:4" ht="11.25">
      <c r="C166" s="191"/>
      <c r="D166" s="191"/>
    </row>
    <row r="167" spans="3:4" ht="11.25">
      <c r="C167" s="191"/>
      <c r="D167" s="191"/>
    </row>
    <row r="168" spans="3:4" ht="11.25">
      <c r="C168" s="191"/>
      <c r="D168" s="191"/>
    </row>
    <row r="169" spans="3:4" ht="11.25">
      <c r="C169" s="191"/>
      <c r="D169" s="191"/>
    </row>
    <row r="170" spans="3:4" ht="11.25">
      <c r="C170" s="191"/>
      <c r="D170" s="191"/>
    </row>
    <row r="171" spans="3:4" ht="11.25">
      <c r="C171" s="191"/>
      <c r="D171" s="191"/>
    </row>
    <row r="172" spans="3:4" ht="11.25">
      <c r="C172" s="191"/>
      <c r="D172" s="191"/>
    </row>
    <row r="173" spans="3:4" ht="11.25">
      <c r="C173" s="191"/>
      <c r="D173" s="191"/>
    </row>
    <row r="174" spans="3:4" ht="11.25">
      <c r="C174" s="191"/>
      <c r="D174" s="191"/>
    </row>
    <row r="175" spans="3:4" ht="11.25">
      <c r="C175" s="191"/>
      <c r="D175" s="191"/>
    </row>
    <row r="176" spans="3:4" ht="11.25">
      <c r="C176" s="191"/>
      <c r="D176" s="191"/>
    </row>
    <row r="177" spans="3:4" ht="11.25">
      <c r="C177" s="191"/>
      <c r="D177" s="191"/>
    </row>
    <row r="178" spans="3:4" ht="11.25">
      <c r="C178" s="191"/>
      <c r="D178" s="191"/>
    </row>
    <row r="179" spans="3:4" ht="11.25">
      <c r="C179" s="191"/>
      <c r="D179" s="191"/>
    </row>
    <row r="180" spans="3:4" ht="11.25">
      <c r="C180" s="191"/>
      <c r="D180" s="191"/>
    </row>
    <row r="181" spans="3:4" ht="11.25">
      <c r="C181" s="191"/>
      <c r="D181" s="191"/>
    </row>
    <row r="182" spans="3:4" ht="11.25">
      <c r="C182" s="191"/>
      <c r="D182" s="191"/>
    </row>
    <row r="183" spans="3:4" ht="11.25">
      <c r="C183" s="191"/>
      <c r="D183" s="191"/>
    </row>
    <row r="184" spans="3:4" ht="11.25">
      <c r="C184" s="191"/>
      <c r="D184" s="191"/>
    </row>
    <row r="185" spans="3:4" ht="11.25">
      <c r="C185" s="191"/>
      <c r="D185" s="191"/>
    </row>
    <row r="186" spans="3:4" ht="11.25">
      <c r="C186" s="191"/>
      <c r="D186" s="191"/>
    </row>
    <row r="187" spans="3:4" ht="11.25">
      <c r="C187" s="191"/>
      <c r="D187" s="191"/>
    </row>
    <row r="188" spans="3:4" ht="11.25">
      <c r="C188" s="191"/>
      <c r="D188" s="191"/>
    </row>
    <row r="189" spans="3:4" ht="11.25">
      <c r="C189" s="191"/>
      <c r="D189" s="191"/>
    </row>
    <row r="190" spans="3:4" ht="11.25">
      <c r="C190" s="191"/>
      <c r="D190" s="191"/>
    </row>
    <row r="191" spans="3:4" ht="11.25">
      <c r="C191" s="191"/>
      <c r="D191" s="191"/>
    </row>
    <row r="192" spans="3:4" ht="11.25">
      <c r="C192" s="191"/>
      <c r="D192" s="191"/>
    </row>
    <row r="193" spans="3:4" ht="11.25">
      <c r="C193" s="191"/>
      <c r="D193" s="191"/>
    </row>
    <row r="194" spans="3:4" ht="11.25">
      <c r="C194" s="191"/>
      <c r="D194" s="191"/>
    </row>
    <row r="195" spans="3:4" ht="11.25">
      <c r="C195" s="191"/>
      <c r="D195" s="191"/>
    </row>
    <row r="196" spans="3:4" ht="11.25">
      <c r="C196" s="191"/>
      <c r="D196" s="191"/>
    </row>
    <row r="197" spans="3:4" ht="11.25">
      <c r="C197" s="191"/>
      <c r="D197" s="191"/>
    </row>
    <row r="198" spans="3:4" ht="11.25">
      <c r="C198" s="191"/>
      <c r="D198" s="191"/>
    </row>
    <row r="199" spans="3:4" ht="11.25">
      <c r="C199" s="191"/>
      <c r="D199" s="191"/>
    </row>
    <row r="200" spans="3:4" ht="11.25">
      <c r="C200" s="191"/>
      <c r="D200" s="191"/>
    </row>
    <row r="201" spans="3:4" ht="11.25">
      <c r="C201" s="191"/>
      <c r="D201" s="191"/>
    </row>
    <row r="202" spans="3:4" ht="11.25">
      <c r="C202" s="191"/>
      <c r="D202" s="191"/>
    </row>
    <row r="203" spans="3:4" ht="11.25">
      <c r="C203" s="191"/>
      <c r="D203" s="191"/>
    </row>
    <row r="204" spans="3:4" ht="11.25">
      <c r="C204" s="191"/>
      <c r="D204" s="191"/>
    </row>
    <row r="205" spans="3:4" ht="11.25">
      <c r="C205" s="191"/>
      <c r="D205" s="191"/>
    </row>
    <row r="206" spans="3:4" ht="11.25">
      <c r="C206" s="191"/>
      <c r="D206" s="191"/>
    </row>
    <row r="207" spans="3:4" ht="11.25">
      <c r="C207" s="191"/>
      <c r="D207" s="191"/>
    </row>
    <row r="208" spans="3:4" ht="11.25">
      <c r="C208" s="191"/>
      <c r="D208" s="191"/>
    </row>
    <row r="209" spans="3:4" ht="11.25">
      <c r="C209" s="191"/>
      <c r="D209" s="191"/>
    </row>
    <row r="210" spans="3:4" ht="11.25">
      <c r="C210" s="191"/>
      <c r="D210" s="191"/>
    </row>
    <row r="211" spans="3:4" ht="11.25">
      <c r="C211" s="191"/>
      <c r="D211" s="191"/>
    </row>
    <row r="212" spans="3:4" ht="11.25">
      <c r="C212" s="191"/>
      <c r="D212" s="191"/>
    </row>
    <row r="213" spans="3:4" ht="11.25">
      <c r="C213" s="191"/>
      <c r="D213" s="191"/>
    </row>
    <row r="214" spans="3:4" ht="11.25">
      <c r="C214" s="191"/>
      <c r="D214" s="191"/>
    </row>
    <row r="215" spans="3:4" ht="11.25">
      <c r="C215" s="191"/>
      <c r="D215" s="191"/>
    </row>
    <row r="216" spans="3:4" ht="11.25">
      <c r="C216" s="191"/>
      <c r="D216" s="191"/>
    </row>
    <row r="217" spans="3:4" ht="11.25">
      <c r="C217" s="191"/>
      <c r="D217" s="191"/>
    </row>
    <row r="218" spans="3:4" ht="11.25">
      <c r="C218" s="191"/>
      <c r="D218" s="191"/>
    </row>
    <row r="219" spans="3:4" ht="11.25">
      <c r="C219" s="191"/>
      <c r="D219" s="191"/>
    </row>
    <row r="220" spans="3:4" ht="11.25">
      <c r="C220" s="191"/>
      <c r="D220" s="191"/>
    </row>
    <row r="221" spans="3:4" ht="11.25">
      <c r="C221" s="191"/>
      <c r="D221" s="191"/>
    </row>
    <row r="222" spans="3:4" ht="11.25">
      <c r="C222" s="191"/>
      <c r="D222" s="191"/>
    </row>
    <row r="223" spans="3:4" ht="11.25">
      <c r="C223" s="191"/>
      <c r="D223" s="191"/>
    </row>
    <row r="224" spans="3:4" ht="11.25">
      <c r="C224" s="191"/>
      <c r="D224" s="191"/>
    </row>
    <row r="225" spans="3:4" ht="11.25">
      <c r="C225" s="191"/>
      <c r="D225" s="191"/>
    </row>
  </sheetData>
  <sheetProtection/>
  <mergeCells count="11"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H21:I21"/>
    <mergeCell ref="J24:K2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M28:N34 I28:K34 F28:G34 B28:D34 I15:K20 F15:G20 N15:N21 B15:D20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1">
      <selection activeCell="E24" sqref="E24"/>
    </sheetView>
  </sheetViews>
  <sheetFormatPr defaultColWidth="9.140625" defaultRowHeight="12.75"/>
  <cols>
    <col min="1" max="1" width="37.00390625" style="49" customWidth="1"/>
    <col min="2" max="2" width="11.00390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15"/>
      <c r="B1" s="115"/>
      <c r="C1" s="115"/>
      <c r="D1" s="115"/>
      <c r="E1" s="332" t="s">
        <v>180</v>
      </c>
      <c r="F1" s="81"/>
      <c r="G1" s="81"/>
      <c r="H1" s="81"/>
      <c r="I1" s="81"/>
      <c r="J1" s="81"/>
      <c r="K1" s="81"/>
      <c r="L1" s="81"/>
      <c r="M1" s="81"/>
      <c r="N1" s="81"/>
    </row>
    <row r="2" spans="2:5" ht="15" customHeight="1">
      <c r="B2" s="108"/>
      <c r="C2" s="342" t="s">
        <v>112</v>
      </c>
      <c r="D2" s="342"/>
      <c r="E2" s="50"/>
    </row>
    <row r="3" spans="2:5" ht="15" customHeight="1">
      <c r="B3" s="342" t="s">
        <v>227</v>
      </c>
      <c r="C3" s="342"/>
      <c r="D3" s="342"/>
      <c r="E3" s="342"/>
    </row>
    <row r="4" spans="1:5" ht="12.75">
      <c r="A4" s="18" t="str">
        <f>'справка № 1-КИС-БАЛАНС'!A3</f>
        <v>Наименование на КИС:"КД АКЦИИ БЪЛГАРИЯ"</v>
      </c>
      <c r="B4" s="18"/>
      <c r="C4" s="18"/>
      <c r="D4" s="346"/>
      <c r="E4" s="346"/>
    </row>
    <row r="5" spans="1:5" ht="12.75">
      <c r="A5" s="18" t="str">
        <f>'справка № 1-КИС-БАЛАНС'!A4</f>
        <v>Отчетен период:31.03.2008</v>
      </c>
      <c r="B5" s="1"/>
      <c r="C5" s="1"/>
      <c r="D5" s="1"/>
      <c r="E5" s="1"/>
    </row>
    <row r="6" spans="1:5" ht="12.75">
      <c r="A6" s="1"/>
      <c r="B6" s="19" t="s">
        <v>98</v>
      </c>
      <c r="C6" s="1"/>
      <c r="D6" s="1"/>
      <c r="E6" s="333" t="s">
        <v>82</v>
      </c>
    </row>
    <row r="7" spans="1:5" ht="13.5" customHeight="1">
      <c r="A7" s="328" t="s">
        <v>99</v>
      </c>
      <c r="B7" s="20"/>
      <c r="C7" s="1"/>
      <c r="D7" s="1"/>
      <c r="E7" s="1"/>
    </row>
    <row r="8" spans="1:5" ht="13.5" customHeight="1">
      <c r="A8" s="337" t="s">
        <v>100</v>
      </c>
      <c r="B8" s="337" t="s">
        <v>101</v>
      </c>
      <c r="C8" s="343" t="s">
        <v>102</v>
      </c>
      <c r="D8" s="344"/>
      <c r="E8" s="344"/>
    </row>
    <row r="9" spans="1:5" ht="25.5">
      <c r="A9" s="337"/>
      <c r="B9" s="337"/>
      <c r="C9" s="324" t="s">
        <v>103</v>
      </c>
      <c r="D9" s="324" t="s">
        <v>104</v>
      </c>
      <c r="E9" s="299" t="s">
        <v>105</v>
      </c>
    </row>
    <row r="10" spans="1:5" s="31" customFormat="1" ht="12.75">
      <c r="A10" s="325" t="s">
        <v>6</v>
      </c>
      <c r="B10" s="299">
        <v>1</v>
      </c>
      <c r="C10" s="299">
        <v>2</v>
      </c>
      <c r="D10" s="299">
        <v>3</v>
      </c>
      <c r="E10" s="325">
        <v>4</v>
      </c>
    </row>
    <row r="11" spans="1:5" ht="12.75">
      <c r="A11" s="326" t="s">
        <v>141</v>
      </c>
      <c r="B11" s="282" t="s">
        <v>98</v>
      </c>
      <c r="C11" s="282" t="s">
        <v>98</v>
      </c>
      <c r="D11" s="282" t="s">
        <v>98</v>
      </c>
      <c r="E11" s="2"/>
    </row>
    <row r="12" spans="1:5" ht="12.75">
      <c r="A12" s="282" t="s">
        <v>292</v>
      </c>
      <c r="B12" s="282"/>
      <c r="C12" s="282"/>
      <c r="D12" s="282"/>
      <c r="E12" s="2"/>
    </row>
    <row r="13" spans="1:5" ht="12.75">
      <c r="A13" s="282" t="s">
        <v>293</v>
      </c>
      <c r="B13" s="282" t="s">
        <v>98</v>
      </c>
      <c r="C13" s="282" t="s">
        <v>98</v>
      </c>
      <c r="D13" s="282" t="s">
        <v>98</v>
      </c>
      <c r="E13" s="2"/>
    </row>
    <row r="14" spans="1:5" ht="15" customHeight="1">
      <c r="A14" s="282" t="s">
        <v>294</v>
      </c>
      <c r="B14" s="282" t="s">
        <v>98</v>
      </c>
      <c r="C14" s="282" t="s">
        <v>98</v>
      </c>
      <c r="D14" s="282" t="s">
        <v>98</v>
      </c>
      <c r="E14" s="2"/>
    </row>
    <row r="15" spans="1:5" ht="15" customHeight="1">
      <c r="A15" s="282" t="s">
        <v>295</v>
      </c>
      <c r="B15" s="327">
        <f>B16+B17</f>
        <v>3144</v>
      </c>
      <c r="C15" s="327">
        <f>C16</f>
        <v>2243</v>
      </c>
      <c r="D15" s="327">
        <f>D16+D17</f>
        <v>901</v>
      </c>
      <c r="E15" s="2"/>
    </row>
    <row r="16" spans="1:5" ht="14.25" customHeight="1">
      <c r="A16" s="282" t="s">
        <v>174</v>
      </c>
      <c r="B16" s="327">
        <v>3144</v>
      </c>
      <c r="C16" s="327">
        <v>2243</v>
      </c>
      <c r="D16" s="327">
        <v>901</v>
      </c>
      <c r="E16" s="2"/>
    </row>
    <row r="17" spans="1:5" ht="12.75">
      <c r="A17" s="282" t="s">
        <v>188</v>
      </c>
      <c r="B17" s="327"/>
      <c r="C17" s="282" t="s">
        <v>98</v>
      </c>
      <c r="D17" s="327">
        <f>B17</f>
        <v>0</v>
      </c>
      <c r="E17" s="2"/>
    </row>
    <row r="18" spans="1:5" ht="25.5">
      <c r="A18" s="282" t="s">
        <v>296</v>
      </c>
      <c r="B18" s="327">
        <v>20813</v>
      </c>
      <c r="C18" s="282" t="s">
        <v>98</v>
      </c>
      <c r="D18" s="327">
        <v>20813</v>
      </c>
      <c r="E18" s="2"/>
    </row>
    <row r="19" spans="1:5" ht="18.75" customHeight="1">
      <c r="A19" s="282" t="s">
        <v>181</v>
      </c>
      <c r="B19" s="282"/>
      <c r="C19" s="282"/>
      <c r="D19" s="282"/>
      <c r="E19" s="2"/>
    </row>
    <row r="20" spans="1:5" ht="12.75">
      <c r="A20" s="282" t="s">
        <v>175</v>
      </c>
      <c r="B20" s="282"/>
      <c r="C20" s="282"/>
      <c r="D20" s="282"/>
      <c r="E20" s="2"/>
    </row>
    <row r="21" spans="1:5" ht="12.75">
      <c r="A21" s="282" t="s">
        <v>11</v>
      </c>
      <c r="B21" s="282"/>
      <c r="C21" s="282"/>
      <c r="D21" s="282"/>
      <c r="E21" s="2"/>
    </row>
    <row r="22" spans="1:5" ht="15">
      <c r="A22" s="282" t="s">
        <v>229</v>
      </c>
      <c r="B22" s="327">
        <v>3118</v>
      </c>
      <c r="C22" s="327"/>
      <c r="E22" s="327">
        <v>3118</v>
      </c>
    </row>
    <row r="23" spans="1:5" ht="12.75">
      <c r="A23" s="326" t="s">
        <v>106</v>
      </c>
      <c r="B23" s="327">
        <f>B15+B18+B22</f>
        <v>27075</v>
      </c>
      <c r="C23" s="327">
        <v>2243</v>
      </c>
      <c r="D23" s="327">
        <f>D15+D18</f>
        <v>21714</v>
      </c>
      <c r="E23" s="327">
        <f>E15+E18+E22</f>
        <v>3118</v>
      </c>
    </row>
    <row r="24" spans="1:5" ht="12.75">
      <c r="A24" s="20"/>
      <c r="B24" s="19" t="s">
        <v>98</v>
      </c>
      <c r="C24" s="19" t="s">
        <v>98</v>
      </c>
      <c r="D24" s="19" t="s">
        <v>98</v>
      </c>
      <c r="E24" s="20"/>
    </row>
    <row r="25" spans="1:5" ht="12.75">
      <c r="A25" s="328" t="s">
        <v>145</v>
      </c>
      <c r="B25" s="1"/>
      <c r="C25" s="1"/>
      <c r="D25" s="1"/>
      <c r="E25" s="1"/>
    </row>
    <row r="26" spans="1:5" ht="35.25" customHeight="1">
      <c r="A26" s="277" t="s">
        <v>100</v>
      </c>
      <c r="B26" s="277" t="s">
        <v>107</v>
      </c>
      <c r="C26" s="337" t="s">
        <v>108</v>
      </c>
      <c r="D26" s="337"/>
      <c r="E26" s="337"/>
    </row>
    <row r="27" spans="1:5" ht="25.5">
      <c r="A27" s="277"/>
      <c r="B27" s="277"/>
      <c r="C27" s="277" t="s">
        <v>103</v>
      </c>
      <c r="D27" s="277" t="s">
        <v>109</v>
      </c>
      <c r="E27" s="277" t="s">
        <v>110</v>
      </c>
    </row>
    <row r="28" spans="1:5" ht="12.75">
      <c r="A28" s="299" t="s">
        <v>6</v>
      </c>
      <c r="B28" s="299">
        <v>1</v>
      </c>
      <c r="C28" s="329">
        <v>2</v>
      </c>
      <c r="D28" s="329">
        <v>3</v>
      </c>
      <c r="E28" s="299">
        <v>4</v>
      </c>
    </row>
    <row r="29" spans="1:5" ht="12.75">
      <c r="A29" s="326" t="s">
        <v>142</v>
      </c>
      <c r="B29" s="326" t="s">
        <v>98</v>
      </c>
      <c r="C29" s="326" t="s">
        <v>98</v>
      </c>
      <c r="D29" s="326" t="s">
        <v>98</v>
      </c>
      <c r="E29" s="326" t="s">
        <v>98</v>
      </c>
    </row>
    <row r="30" spans="1:5" ht="12.75">
      <c r="A30" s="281" t="s">
        <v>143</v>
      </c>
      <c r="B30" s="282"/>
      <c r="C30" s="282"/>
      <c r="D30" s="282"/>
      <c r="E30" s="282"/>
    </row>
    <row r="31" spans="1:5" ht="25.5">
      <c r="A31" s="282" t="s">
        <v>400</v>
      </c>
      <c r="B31" s="330">
        <f>B32+B33+B35</f>
        <v>17195.359999999997</v>
      </c>
      <c r="C31" s="330">
        <f>B31</f>
        <v>17195.359999999997</v>
      </c>
      <c r="D31" s="282" t="s">
        <v>98</v>
      </c>
      <c r="E31" s="282" t="s">
        <v>98</v>
      </c>
    </row>
    <row r="32" spans="1:5" ht="12.75">
      <c r="A32" s="281" t="s">
        <v>297</v>
      </c>
      <c r="B32" s="246">
        <v>817.17</v>
      </c>
      <c r="C32" s="330">
        <f>B32</f>
        <v>817.17</v>
      </c>
      <c r="D32" s="282" t="s">
        <v>98</v>
      </c>
      <c r="E32" s="282" t="s">
        <v>98</v>
      </c>
    </row>
    <row r="33" spans="1:5" ht="12.75">
      <c r="A33" s="281" t="s">
        <v>176</v>
      </c>
      <c r="B33" s="246">
        <v>16009</v>
      </c>
      <c r="C33" s="330">
        <f>B33</f>
        <v>16009</v>
      </c>
      <c r="D33" s="282"/>
      <c r="E33" s="282"/>
    </row>
    <row r="34" spans="1:5" ht="12.75">
      <c r="A34" s="281" t="s">
        <v>228</v>
      </c>
      <c r="B34" s="282"/>
      <c r="C34" s="282"/>
      <c r="D34" s="282"/>
      <c r="E34" s="282"/>
    </row>
    <row r="35" spans="1:5" ht="12.75">
      <c r="A35" s="282" t="s">
        <v>230</v>
      </c>
      <c r="B35" s="246">
        <v>369.19</v>
      </c>
      <c r="C35" s="330">
        <f>B35</f>
        <v>369.19</v>
      </c>
      <c r="D35" s="282"/>
      <c r="E35" s="282"/>
    </row>
    <row r="36" spans="1:5" ht="12.75">
      <c r="A36" s="282" t="s">
        <v>263</v>
      </c>
      <c r="B36" s="282"/>
      <c r="C36" s="282"/>
      <c r="D36" s="282"/>
      <c r="E36" s="282"/>
    </row>
    <row r="37" spans="1:5" ht="25.5">
      <c r="A37" s="282" t="s">
        <v>298</v>
      </c>
      <c r="B37" s="282" t="s">
        <v>98</v>
      </c>
      <c r="C37" s="282" t="s">
        <v>98</v>
      </c>
      <c r="D37" s="282" t="s">
        <v>98</v>
      </c>
      <c r="E37" s="282" t="s">
        <v>98</v>
      </c>
    </row>
    <row r="38" spans="1:5" ht="12.75">
      <c r="A38" s="282" t="s">
        <v>187</v>
      </c>
      <c r="B38" s="282" t="s">
        <v>98</v>
      </c>
      <c r="C38" s="282" t="s">
        <v>98</v>
      </c>
      <c r="D38" s="282" t="s">
        <v>98</v>
      </c>
      <c r="E38" s="282" t="s">
        <v>98</v>
      </c>
    </row>
    <row r="39" spans="1:5" ht="25.5">
      <c r="A39" s="282" t="s">
        <v>299</v>
      </c>
      <c r="B39" s="282" t="s">
        <v>98</v>
      </c>
      <c r="C39" s="282" t="s">
        <v>98</v>
      </c>
      <c r="D39" s="282" t="s">
        <v>98</v>
      </c>
      <c r="E39" s="282" t="s">
        <v>98</v>
      </c>
    </row>
    <row r="40" spans="1:5" ht="30" customHeight="1">
      <c r="A40" s="282" t="s">
        <v>300</v>
      </c>
      <c r="B40" s="282" t="s">
        <v>98</v>
      </c>
      <c r="C40" s="282" t="s">
        <v>98</v>
      </c>
      <c r="D40" s="282" t="s">
        <v>98</v>
      </c>
      <c r="E40" s="282" t="s">
        <v>98</v>
      </c>
    </row>
    <row r="41" spans="1:5" ht="12.75">
      <c r="A41" s="282" t="s">
        <v>301</v>
      </c>
      <c r="B41" s="327">
        <v>3417</v>
      </c>
      <c r="C41" s="327">
        <f>B41</f>
        <v>3417</v>
      </c>
      <c r="D41" s="282" t="s">
        <v>98</v>
      </c>
      <c r="E41" s="282" t="s">
        <v>98</v>
      </c>
    </row>
    <row r="42" spans="1:5" s="23" customFormat="1" ht="12.75">
      <c r="A42" s="282" t="s">
        <v>144</v>
      </c>
      <c r="B42" s="282" t="s">
        <v>98</v>
      </c>
      <c r="C42" s="282" t="s">
        <v>98</v>
      </c>
      <c r="D42" s="282" t="s">
        <v>98</v>
      </c>
      <c r="E42" s="282" t="s">
        <v>98</v>
      </c>
    </row>
    <row r="43" spans="1:5" s="18" customFormat="1" ht="12.75">
      <c r="A43" s="326" t="s">
        <v>111</v>
      </c>
      <c r="B43" s="352">
        <f>B31+B41</f>
        <v>20612.359999999997</v>
      </c>
      <c r="C43" s="352">
        <f>C31+C41</f>
        <v>20612.359999999997</v>
      </c>
      <c r="D43" s="282" t="s">
        <v>98</v>
      </c>
      <c r="E43" s="282" t="s">
        <v>98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">
        <v>416</v>
      </c>
      <c r="B45" s="345" t="s">
        <v>402</v>
      </c>
      <c r="C45" s="345"/>
      <c r="F45" s="20"/>
    </row>
    <row r="46" spans="1:6" ht="12.75">
      <c r="A46" s="1"/>
      <c r="B46" s="30"/>
      <c r="C46" s="30"/>
      <c r="D46" s="35" t="s">
        <v>411</v>
      </c>
      <c r="E46" s="35"/>
      <c r="F46" s="20"/>
    </row>
    <row r="47" spans="1:6" ht="26.25" customHeight="1">
      <c r="A47" s="5" t="s">
        <v>403</v>
      </c>
      <c r="B47" s="345" t="s">
        <v>402</v>
      </c>
      <c r="C47" s="345"/>
      <c r="E47" s="331"/>
      <c r="F47" s="194"/>
    </row>
    <row r="48" spans="1:6" ht="12.75">
      <c r="A48" s="20" t="s">
        <v>417</v>
      </c>
      <c r="B48" s="19"/>
      <c r="C48" s="19"/>
      <c r="D48" s="40" t="s">
        <v>413</v>
      </c>
      <c r="E48" s="19"/>
      <c r="F48" s="20"/>
    </row>
    <row r="49" spans="1:6" ht="9.75" customHeight="1">
      <c r="A49" s="20"/>
      <c r="B49" s="88" t="s">
        <v>98</v>
      </c>
      <c r="C49" s="88" t="s">
        <v>98</v>
      </c>
      <c r="D49" s="88" t="s">
        <v>98</v>
      </c>
      <c r="E49" s="88" t="s">
        <v>98</v>
      </c>
      <c r="F49" s="20"/>
    </row>
    <row r="50" spans="1:6" ht="19.5" customHeight="1">
      <c r="A50" s="341" t="s">
        <v>401</v>
      </c>
      <c r="B50" s="341"/>
      <c r="C50" s="341"/>
      <c r="D50" s="341"/>
      <c r="E50" s="88" t="s">
        <v>98</v>
      </c>
      <c r="F50" s="20"/>
    </row>
    <row r="51" spans="1:6" ht="15">
      <c r="A51" s="20"/>
      <c r="B51" s="105"/>
      <c r="C51" s="88" t="s">
        <v>98</v>
      </c>
      <c r="D51" s="88" t="s">
        <v>98</v>
      </c>
      <c r="E51" s="88" t="s">
        <v>98</v>
      </c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7"/>
      <c r="B54" s="109"/>
      <c r="C54" s="109"/>
      <c r="D54" s="109"/>
      <c r="E54" s="109"/>
      <c r="F54" s="81"/>
    </row>
    <row r="55" spans="1:6" ht="15">
      <c r="A55" s="107"/>
      <c r="B55" s="109"/>
      <c r="C55" s="109"/>
      <c r="D55" s="109"/>
      <c r="E55" s="109"/>
      <c r="F55" s="81"/>
    </row>
    <row r="56" spans="1:6" ht="16.5" customHeight="1">
      <c r="A56" s="107"/>
      <c r="B56" s="109"/>
      <c r="C56" s="109"/>
      <c r="D56" s="109"/>
      <c r="E56" s="109"/>
      <c r="F56" s="81"/>
    </row>
    <row r="57" spans="1:6" ht="22.5" customHeight="1">
      <c r="A57" s="107"/>
      <c r="B57" s="109"/>
      <c r="C57" s="109"/>
      <c r="D57" s="109"/>
      <c r="E57" s="109"/>
      <c r="F57" s="81"/>
    </row>
    <row r="58" spans="1:6" ht="15">
      <c r="A58" s="107"/>
      <c r="B58" s="109"/>
      <c r="C58" s="109"/>
      <c r="D58" s="109"/>
      <c r="E58" s="109"/>
      <c r="F58" s="81"/>
    </row>
    <row r="59" spans="1:6" s="18" customFormat="1" ht="15">
      <c r="A59" s="107"/>
      <c r="B59" s="109"/>
      <c r="C59" s="109"/>
      <c r="D59" s="109"/>
      <c r="E59" s="109"/>
      <c r="F59" s="111"/>
    </row>
    <row r="60" spans="1:6" ht="15">
      <c r="A60" s="107"/>
      <c r="B60" s="109"/>
      <c r="C60" s="109"/>
      <c r="D60" s="109"/>
      <c r="E60" s="109"/>
      <c r="F60" s="81"/>
    </row>
    <row r="61" spans="1:6" ht="15">
      <c r="A61" s="109"/>
      <c r="B61" s="109"/>
      <c r="C61" s="109"/>
      <c r="D61" s="109"/>
      <c r="E61" s="109"/>
      <c r="F61" s="81"/>
    </row>
    <row r="62" spans="1:6" ht="15">
      <c r="A62" s="107"/>
      <c r="B62" s="109"/>
      <c r="C62" s="109"/>
      <c r="D62" s="109"/>
      <c r="E62" s="109"/>
      <c r="F62" s="81"/>
    </row>
    <row r="63" spans="1:6" ht="15">
      <c r="A63" s="109"/>
      <c r="B63" s="109"/>
      <c r="C63" s="109"/>
      <c r="D63" s="109"/>
      <c r="E63" s="109"/>
      <c r="F63" s="81"/>
    </row>
    <row r="64" spans="1:6" ht="15">
      <c r="A64" s="112"/>
      <c r="B64" s="113"/>
      <c r="C64" s="109"/>
      <c r="D64" s="109"/>
      <c r="E64" s="109"/>
      <c r="F64" s="81"/>
    </row>
    <row r="65" spans="1:6" ht="15">
      <c r="A65" s="110"/>
      <c r="B65" s="340"/>
      <c r="C65" s="340"/>
      <c r="D65" s="340"/>
      <c r="E65" s="340"/>
      <c r="F65" s="81"/>
    </row>
    <row r="66" spans="1:6" ht="26.25" customHeight="1">
      <c r="A66" s="338"/>
      <c r="B66" s="339"/>
      <c r="C66" s="339"/>
      <c r="D66" s="339"/>
      <c r="E66" s="339"/>
      <c r="F66" s="81"/>
    </row>
    <row r="67" spans="1:6" ht="13.5" customHeight="1">
      <c r="A67" s="110"/>
      <c r="B67" s="110"/>
      <c r="C67" s="110"/>
      <c r="D67" s="110"/>
      <c r="E67" s="110"/>
      <c r="F67" s="81"/>
    </row>
    <row r="68" ht="15">
      <c r="A68" s="88"/>
    </row>
    <row r="69" ht="15">
      <c r="A69" s="88"/>
    </row>
    <row r="70" ht="15">
      <c r="A70" s="88"/>
    </row>
    <row r="71" spans="1:5" ht="13.5" customHeight="1">
      <c r="A71" s="101"/>
      <c r="B71" s="101"/>
      <c r="C71" s="102"/>
      <c r="D71" s="102"/>
      <c r="E71" s="103"/>
    </row>
    <row r="72" spans="1:5" s="32" customFormat="1" ht="35.25" customHeight="1">
      <c r="A72" s="104"/>
      <c r="B72" s="104"/>
      <c r="C72" s="104"/>
      <c r="D72" s="104"/>
      <c r="E72" s="104"/>
    </row>
    <row r="73" spans="1:5" s="23" customFormat="1" ht="14.25">
      <c r="A73" s="103"/>
      <c r="B73" s="103"/>
      <c r="C73" s="103"/>
      <c r="D73" s="103"/>
      <c r="E73" s="103"/>
    </row>
    <row r="74" spans="1:5" ht="15">
      <c r="A74" s="106"/>
      <c r="B74" s="106"/>
      <c r="C74" s="106"/>
      <c r="D74" s="106"/>
      <c r="E74" s="106"/>
    </row>
    <row r="75" spans="1:5" ht="15">
      <c r="A75" s="106"/>
      <c r="B75" s="106"/>
      <c r="C75" s="106"/>
      <c r="D75" s="106"/>
      <c r="E75" s="106"/>
    </row>
    <row r="76" spans="1:5" ht="15">
      <c r="A76" s="106"/>
      <c r="B76" s="106"/>
      <c r="C76" s="106"/>
      <c r="D76" s="106"/>
      <c r="E76" s="106"/>
    </row>
    <row r="77" spans="1:5" ht="15">
      <c r="A77" s="101"/>
      <c r="B77" s="106"/>
      <c r="C77" s="106"/>
      <c r="D77" s="106"/>
      <c r="E77" s="106"/>
    </row>
    <row r="78" spans="1:5" ht="27" customHeight="1">
      <c r="A78" s="82"/>
      <c r="B78" s="82"/>
      <c r="C78" s="82"/>
      <c r="D78" s="82"/>
      <c r="E78" s="82"/>
    </row>
  </sheetData>
  <sheetProtection/>
  <mergeCells count="13">
    <mergeCell ref="C2:D2"/>
    <mergeCell ref="B3:E3"/>
    <mergeCell ref="C8:E8"/>
    <mergeCell ref="B8:B9"/>
    <mergeCell ref="D4:E4"/>
    <mergeCell ref="A8:A9"/>
    <mergeCell ref="A66:E66"/>
    <mergeCell ref="B65:C65"/>
    <mergeCell ref="D65:E65"/>
    <mergeCell ref="A50:D50"/>
    <mergeCell ref="B45:C45"/>
    <mergeCell ref="C26:E26"/>
    <mergeCell ref="B47:C47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8"/>
  <sheetViews>
    <sheetView zoomScalePageLayoutView="0" workbookViewId="0" topLeftCell="A73">
      <selection activeCell="A96" sqref="A96"/>
    </sheetView>
  </sheetViews>
  <sheetFormatPr defaultColWidth="33.00390625" defaultRowHeight="12.75"/>
  <cols>
    <col min="1" max="1" width="27.140625" style="195" customWidth="1"/>
    <col min="2" max="2" width="13.28125" style="195" bestFit="1" customWidth="1"/>
    <col min="3" max="3" width="9.8515625" style="195" customWidth="1"/>
    <col min="4" max="4" width="9.421875" style="195" customWidth="1"/>
    <col min="5" max="5" width="13.8515625" style="195" customWidth="1"/>
    <col min="6" max="6" width="9.00390625" style="195" customWidth="1"/>
    <col min="7" max="7" width="9.8515625" style="195" customWidth="1"/>
    <col min="8" max="8" width="9.7109375" style="195" customWidth="1"/>
    <col min="9" max="9" width="9.8515625" style="195" customWidth="1"/>
    <col min="10" max="11" width="7.421875" style="195" customWidth="1"/>
    <col min="12" max="12" width="8.8515625" style="195" customWidth="1"/>
    <col min="13" max="13" width="7.7109375" style="195" customWidth="1"/>
    <col min="14" max="15" width="9.421875" style="195" customWidth="1"/>
    <col min="16" max="16" width="10.7109375" style="195" customWidth="1"/>
    <col min="17" max="17" width="11.140625" style="195" customWidth="1"/>
    <col min="18" max="18" width="10.57421875" style="195" customWidth="1"/>
    <col min="19" max="16384" width="33.00390625" style="195" customWidth="1"/>
  </cols>
  <sheetData>
    <row r="1" spans="3:18" ht="24.75" customHeight="1">
      <c r="C1" s="138"/>
      <c r="D1" s="138"/>
      <c r="E1" s="138"/>
      <c r="F1" s="138"/>
      <c r="G1" s="138"/>
      <c r="H1" s="138"/>
      <c r="I1" s="196" t="s">
        <v>302</v>
      </c>
      <c r="J1" s="138"/>
      <c r="K1" s="196"/>
      <c r="L1" s="347"/>
      <c r="M1" s="347"/>
      <c r="N1" s="347"/>
      <c r="O1" s="347"/>
      <c r="P1" s="347"/>
      <c r="Q1" s="384"/>
      <c r="R1" s="138"/>
    </row>
    <row r="2" spans="1:16" s="138" customFormat="1" ht="11.25">
      <c r="A2" s="22"/>
      <c r="B2" s="22"/>
      <c r="C2" s="22"/>
      <c r="D2" s="22"/>
      <c r="E2" s="197"/>
      <c r="F2" s="198"/>
      <c r="G2" s="197" t="s">
        <v>112</v>
      </c>
      <c r="H2" s="198"/>
      <c r="I2" s="198"/>
      <c r="J2" s="198"/>
      <c r="K2" s="198"/>
      <c r="L2" s="22"/>
      <c r="M2" s="22"/>
      <c r="N2" s="22"/>
      <c r="O2" s="22"/>
      <c r="P2" s="22"/>
    </row>
    <row r="3" spans="1:17" s="138" customFormat="1" ht="11.25">
      <c r="A3" s="199"/>
      <c r="B3" s="199"/>
      <c r="C3" s="199"/>
      <c r="D3" s="199"/>
      <c r="E3" s="200"/>
      <c r="F3" s="201" t="s">
        <v>233</v>
      </c>
      <c r="G3" s="202"/>
      <c r="H3" s="202"/>
      <c r="I3" s="200"/>
      <c r="J3" s="200"/>
      <c r="K3" s="22"/>
      <c r="L3" s="22"/>
      <c r="M3" s="22"/>
      <c r="N3" s="22"/>
      <c r="O3" s="22"/>
      <c r="P3" s="22"/>
      <c r="Q3" s="22"/>
    </row>
    <row r="4" spans="1:17" s="138" customFormat="1" ht="11.25">
      <c r="A4" s="22"/>
      <c r="B4" s="22"/>
      <c r="C4" s="22"/>
      <c r="D4" s="22"/>
      <c r="E4" s="22" t="str">
        <f>'справка № 1-КИС-БАЛАНС'!E3:F3</f>
        <v>ЕИК по БУЛСТАТ:175064530</v>
      </c>
      <c r="F4" s="22"/>
      <c r="G4" s="22"/>
      <c r="H4" s="22"/>
      <c r="I4" s="22"/>
      <c r="J4" s="22"/>
      <c r="K4" s="203"/>
      <c r="L4" s="22"/>
      <c r="M4" s="22"/>
      <c r="N4" s="22"/>
      <c r="O4" s="22"/>
      <c r="P4" s="22"/>
      <c r="Q4" s="22"/>
    </row>
    <row r="5" spans="1:19" s="138" customFormat="1" ht="11.25">
      <c r="A5" s="389" t="str">
        <f>'справка № 1-КИС-БАЛАНС'!A3</f>
        <v>Наименование на КИС:"КД АКЦИИ БЪЛГАРИЯ"</v>
      </c>
      <c r="B5" s="380"/>
      <c r="C5" s="22"/>
      <c r="D5" s="22"/>
      <c r="E5" s="204"/>
      <c r="F5" s="25"/>
      <c r="G5" s="25"/>
      <c r="H5" s="25"/>
      <c r="I5" s="25"/>
      <c r="J5" s="25"/>
      <c r="K5" s="205"/>
      <c r="L5" s="206"/>
      <c r="M5" s="206"/>
      <c r="N5" s="206"/>
      <c r="O5" s="206"/>
      <c r="P5" s="206"/>
      <c r="Q5" s="207"/>
      <c r="R5" s="207"/>
      <c r="S5" s="207"/>
    </row>
    <row r="6" spans="1:17" s="138" customFormat="1" ht="11.25">
      <c r="A6" s="389" t="str">
        <f>'справка № 1-КИС-БАЛАНС'!A4</f>
        <v>Отчетен период:31.03.2008</v>
      </c>
      <c r="B6" s="38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8"/>
      <c r="B7" s="209"/>
      <c r="C7" s="210"/>
      <c r="D7" s="208"/>
      <c r="E7" s="208"/>
      <c r="F7" s="208"/>
      <c r="G7" s="208"/>
      <c r="H7" s="24"/>
      <c r="I7" s="24"/>
      <c r="J7" s="24"/>
      <c r="K7" s="211" t="s">
        <v>98</v>
      </c>
      <c r="R7" s="212" t="s">
        <v>82</v>
      </c>
    </row>
    <row r="8" spans="1:18" ht="26.25" customHeight="1">
      <c r="A8" s="385" t="s">
        <v>100</v>
      </c>
      <c r="B8" s="385" t="s">
        <v>316</v>
      </c>
      <c r="C8" s="385"/>
      <c r="D8" s="385"/>
      <c r="E8" s="385"/>
      <c r="F8" s="385"/>
      <c r="G8" s="385"/>
      <c r="H8" s="385"/>
      <c r="I8" s="213"/>
      <c r="J8" s="213"/>
      <c r="K8" s="395" t="s">
        <v>238</v>
      </c>
      <c r="L8" s="396"/>
      <c r="M8" s="396"/>
      <c r="N8" s="396"/>
      <c r="O8" s="396"/>
      <c r="P8" s="397"/>
      <c r="Q8" s="385" t="s">
        <v>231</v>
      </c>
      <c r="R8" s="391" t="s">
        <v>245</v>
      </c>
    </row>
    <row r="9" spans="1:18" ht="12.75" customHeight="1">
      <c r="A9" s="390"/>
      <c r="B9" s="385" t="s">
        <v>234</v>
      </c>
      <c r="C9" s="398" t="s">
        <v>235</v>
      </c>
      <c r="D9" s="398" t="s">
        <v>236</v>
      </c>
      <c r="E9" s="398" t="s">
        <v>249</v>
      </c>
      <c r="F9" s="398" t="s">
        <v>120</v>
      </c>
      <c r="G9" s="398" t="s">
        <v>119</v>
      </c>
      <c r="H9" s="398" t="s">
        <v>121</v>
      </c>
      <c r="I9" s="400" t="s">
        <v>193</v>
      </c>
      <c r="J9" s="400" t="s">
        <v>194</v>
      </c>
      <c r="K9" s="385" t="s">
        <v>237</v>
      </c>
      <c r="L9" s="386" t="s">
        <v>195</v>
      </c>
      <c r="M9" s="386" t="s">
        <v>196</v>
      </c>
      <c r="N9" s="386" t="s">
        <v>197</v>
      </c>
      <c r="O9" s="386" t="s">
        <v>198</v>
      </c>
      <c r="P9" s="386" t="s">
        <v>199</v>
      </c>
      <c r="Q9" s="385"/>
      <c r="R9" s="392"/>
    </row>
    <row r="10" spans="1:18" ht="25.5" customHeight="1">
      <c r="A10" s="390"/>
      <c r="B10" s="385"/>
      <c r="C10" s="405"/>
      <c r="D10" s="405"/>
      <c r="E10" s="398"/>
      <c r="F10" s="398"/>
      <c r="G10" s="398"/>
      <c r="H10" s="398"/>
      <c r="I10" s="401"/>
      <c r="J10" s="401"/>
      <c r="K10" s="393"/>
      <c r="L10" s="387"/>
      <c r="M10" s="387"/>
      <c r="N10" s="387"/>
      <c r="O10" s="387"/>
      <c r="P10" s="387"/>
      <c r="Q10" s="385"/>
      <c r="R10" s="392"/>
    </row>
    <row r="11" spans="1:18" ht="8.25" customHeight="1">
      <c r="A11" s="390"/>
      <c r="B11" s="385"/>
      <c r="C11" s="405"/>
      <c r="D11" s="405"/>
      <c r="E11" s="398"/>
      <c r="F11" s="398"/>
      <c r="G11" s="398"/>
      <c r="H11" s="398"/>
      <c r="I11" s="401"/>
      <c r="J11" s="401"/>
      <c r="K11" s="393"/>
      <c r="L11" s="387"/>
      <c r="M11" s="387"/>
      <c r="N11" s="387"/>
      <c r="O11" s="387"/>
      <c r="P11" s="387"/>
      <c r="Q11" s="385"/>
      <c r="R11" s="392"/>
    </row>
    <row r="12" spans="1:18" ht="74.25" customHeight="1">
      <c r="A12" s="390"/>
      <c r="B12" s="385"/>
      <c r="C12" s="406"/>
      <c r="D12" s="406"/>
      <c r="E12" s="399"/>
      <c r="F12" s="398"/>
      <c r="G12" s="398"/>
      <c r="H12" s="398"/>
      <c r="I12" s="402"/>
      <c r="J12" s="402"/>
      <c r="K12" s="394"/>
      <c r="L12" s="388"/>
      <c r="M12" s="388"/>
      <c r="N12" s="388"/>
      <c r="O12" s="388"/>
      <c r="P12" s="388"/>
      <c r="Q12" s="385"/>
      <c r="R12" s="392"/>
    </row>
    <row r="13" spans="1:18" s="215" customFormat="1" ht="21" customHeight="1">
      <c r="A13" s="213" t="s">
        <v>6</v>
      </c>
      <c r="B13" s="213">
        <v>1</v>
      </c>
      <c r="C13" s="213">
        <v>2</v>
      </c>
      <c r="D13" s="213">
        <v>3</v>
      </c>
      <c r="E13" s="213">
        <v>4</v>
      </c>
      <c r="F13" s="214">
        <v>5</v>
      </c>
      <c r="G13" s="214">
        <v>6</v>
      </c>
      <c r="H13" s="214">
        <v>7</v>
      </c>
      <c r="I13" s="214">
        <v>8</v>
      </c>
      <c r="J13" s="214">
        <v>9</v>
      </c>
      <c r="K13" s="213">
        <v>10</v>
      </c>
      <c r="L13" s="214">
        <v>11</v>
      </c>
      <c r="M13" s="214">
        <v>12</v>
      </c>
      <c r="N13" s="214">
        <v>13</v>
      </c>
      <c r="O13" s="214">
        <v>14</v>
      </c>
      <c r="P13" s="214">
        <v>15</v>
      </c>
      <c r="Q13" s="214">
        <v>16</v>
      </c>
      <c r="R13" s="214">
        <v>17</v>
      </c>
    </row>
    <row r="14" spans="1:18" ht="17.25" customHeight="1">
      <c r="A14" s="216" t="s">
        <v>146</v>
      </c>
      <c r="B14" s="217"/>
      <c r="C14" s="218" t="s">
        <v>98</v>
      </c>
      <c r="D14" s="218" t="s">
        <v>98</v>
      </c>
      <c r="E14" s="218"/>
      <c r="F14" s="218"/>
      <c r="G14" s="218"/>
      <c r="H14" s="218"/>
      <c r="I14" s="218"/>
      <c r="J14" s="218"/>
      <c r="K14" s="218" t="s">
        <v>98</v>
      </c>
      <c r="L14" s="218"/>
      <c r="M14" s="218"/>
      <c r="N14" s="218"/>
      <c r="O14" s="218"/>
      <c r="P14" s="218"/>
      <c r="Q14" s="219"/>
      <c r="R14" s="219"/>
    </row>
    <row r="15" spans="1:18" ht="15" customHeight="1">
      <c r="A15" s="220" t="s">
        <v>317</v>
      </c>
      <c r="B15" s="154"/>
      <c r="C15" s="218" t="s">
        <v>98</v>
      </c>
      <c r="D15" s="218" t="s">
        <v>98</v>
      </c>
      <c r="E15" s="218" t="s">
        <v>98</v>
      </c>
      <c r="F15" s="218"/>
      <c r="G15" s="218"/>
      <c r="H15" s="218"/>
      <c r="I15" s="218"/>
      <c r="J15" s="218"/>
      <c r="K15" s="218" t="s">
        <v>98</v>
      </c>
      <c r="L15" s="218"/>
      <c r="M15" s="218"/>
      <c r="N15" s="218"/>
      <c r="O15" s="218"/>
      <c r="P15" s="218"/>
      <c r="Q15" s="219"/>
      <c r="R15" s="219"/>
    </row>
    <row r="16" spans="1:18" s="222" customFormat="1" ht="11.25">
      <c r="A16" s="221" t="s">
        <v>122</v>
      </c>
      <c r="B16" s="154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9"/>
      <c r="R16" s="9"/>
    </row>
    <row r="17" spans="1:18" s="222" customFormat="1" ht="11.25">
      <c r="A17" s="218" t="s">
        <v>303</v>
      </c>
      <c r="B17" s="16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9"/>
      <c r="R17" s="9"/>
    </row>
    <row r="18" spans="1:18" s="222" customFormat="1" ht="11.25">
      <c r="A18" s="218" t="s">
        <v>189</v>
      </c>
      <c r="B18" s="161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9"/>
      <c r="R18" s="9"/>
    </row>
    <row r="19" spans="1:18" ht="11.25">
      <c r="A19" s="218" t="s">
        <v>115</v>
      </c>
      <c r="B19" s="223"/>
      <c r="C19" s="218" t="s">
        <v>98</v>
      </c>
      <c r="D19" s="218" t="s">
        <v>98</v>
      </c>
      <c r="E19" s="218" t="s">
        <v>98</v>
      </c>
      <c r="F19" s="218"/>
      <c r="G19" s="218"/>
      <c r="H19" s="218"/>
      <c r="I19" s="218"/>
      <c r="J19" s="218"/>
      <c r="K19" s="218" t="s">
        <v>98</v>
      </c>
      <c r="L19" s="218"/>
      <c r="M19" s="218"/>
      <c r="N19" s="218"/>
      <c r="O19" s="218"/>
      <c r="P19" s="218"/>
      <c r="Q19" s="219"/>
      <c r="R19" s="219"/>
    </row>
    <row r="20" spans="1:18" s="222" customFormat="1" ht="17.25" customHeight="1">
      <c r="A20" s="218" t="s">
        <v>116</v>
      </c>
      <c r="B20" s="8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9"/>
      <c r="R20" s="9"/>
    </row>
    <row r="21" spans="1:18" s="222" customFormat="1" ht="15" customHeight="1">
      <c r="A21" s="218" t="s">
        <v>113</v>
      </c>
      <c r="B21" s="220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9"/>
      <c r="R21" s="9"/>
    </row>
    <row r="22" spans="1:18" s="222" customFormat="1" ht="15.75" customHeight="1">
      <c r="A22" s="218" t="s">
        <v>117</v>
      </c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9"/>
      <c r="R22" s="9"/>
    </row>
    <row r="23" spans="1:18" s="222" customFormat="1" ht="15.75" customHeight="1">
      <c r="A23" s="221" t="s">
        <v>123</v>
      </c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9"/>
      <c r="R23" s="9"/>
    </row>
    <row r="24" spans="1:20" s="222" customFormat="1" ht="15" customHeight="1">
      <c r="A24" s="218" t="s">
        <v>304</v>
      </c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9"/>
      <c r="R24" s="9"/>
      <c r="T24" s="294"/>
    </row>
    <row r="25" spans="1:20" s="222" customFormat="1" ht="18" customHeight="1">
      <c r="A25" s="221" t="s">
        <v>124</v>
      </c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9"/>
      <c r="R25" s="9"/>
      <c r="T25" s="294"/>
    </row>
    <row r="26" spans="1:20" s="222" customFormat="1" ht="14.25" customHeight="1">
      <c r="A26" s="221" t="s">
        <v>151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9"/>
      <c r="R26" s="9"/>
      <c r="T26" s="294"/>
    </row>
    <row r="27" spans="1:20" s="222" customFormat="1" ht="18.75" customHeight="1">
      <c r="A27" s="224" t="s">
        <v>147</v>
      </c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9"/>
      <c r="R27" s="9"/>
      <c r="T27" s="294"/>
    </row>
    <row r="28" spans="1:20" s="222" customFormat="1" ht="11.25">
      <c r="A28" s="218" t="s">
        <v>317</v>
      </c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9"/>
      <c r="R28" s="9"/>
      <c r="T28" s="294"/>
    </row>
    <row r="29" spans="1:21" s="222" customFormat="1" ht="12.75">
      <c r="A29" s="249" t="s">
        <v>320</v>
      </c>
      <c r="B29" s="249" t="s">
        <v>350</v>
      </c>
      <c r="C29" s="283">
        <v>1000</v>
      </c>
      <c r="D29" s="216"/>
      <c r="E29" s="281" t="s">
        <v>380</v>
      </c>
      <c r="F29" s="281" t="s">
        <v>381</v>
      </c>
      <c r="G29" s="216"/>
      <c r="H29" s="216"/>
      <c r="I29" s="216"/>
      <c r="J29" s="218" t="s">
        <v>383</v>
      </c>
      <c r="K29" s="216"/>
      <c r="L29" s="216"/>
      <c r="M29" s="216"/>
      <c r="N29" s="216"/>
      <c r="O29" s="284">
        <v>192917.93949999998</v>
      </c>
      <c r="P29" s="284">
        <v>90000</v>
      </c>
      <c r="Q29" s="286">
        <v>1.9348444069717154</v>
      </c>
      <c r="R29" s="298">
        <v>0.00023402071457757155</v>
      </c>
      <c r="T29" s="295">
        <v>4273126</v>
      </c>
      <c r="U29" s="296">
        <f>C29/T29</f>
        <v>0.00023402071457757155</v>
      </c>
    </row>
    <row r="30" spans="1:21" s="222" customFormat="1" ht="12.75">
      <c r="A30" s="250" t="s">
        <v>321</v>
      </c>
      <c r="B30" s="258" t="s">
        <v>351</v>
      </c>
      <c r="C30" s="283">
        <v>22666</v>
      </c>
      <c r="D30" s="216"/>
      <c r="E30" s="281" t="s">
        <v>380</v>
      </c>
      <c r="F30" s="281" t="s">
        <v>381</v>
      </c>
      <c r="G30" s="216"/>
      <c r="H30" s="216"/>
      <c r="I30" s="216"/>
      <c r="J30" s="218" t="s">
        <v>383</v>
      </c>
      <c r="K30" s="216"/>
      <c r="L30" s="216"/>
      <c r="M30" s="216"/>
      <c r="N30" s="216"/>
      <c r="O30" s="284">
        <v>141960</v>
      </c>
      <c r="P30" s="284">
        <v>180648.02</v>
      </c>
      <c r="Q30" s="286">
        <v>3.883620123639051</v>
      </c>
      <c r="R30" s="298">
        <v>0.0008633337954844283</v>
      </c>
      <c r="T30" s="295">
        <v>26254040</v>
      </c>
      <c r="U30" s="296">
        <f aca="true" t="shared" si="0" ref="U30:U51">C30/T30</f>
        <v>0.0008633337954844283</v>
      </c>
    </row>
    <row r="31" spans="1:21" s="222" customFormat="1" ht="12.75">
      <c r="A31" s="251" t="s">
        <v>322</v>
      </c>
      <c r="B31" s="259" t="s">
        <v>352</v>
      </c>
      <c r="C31" s="283">
        <v>13082</v>
      </c>
      <c r="D31" s="216"/>
      <c r="E31" s="281" t="s">
        <v>380</v>
      </c>
      <c r="F31" s="281" t="s">
        <v>382</v>
      </c>
      <c r="G31" s="216"/>
      <c r="H31" s="216"/>
      <c r="I31" s="216"/>
      <c r="J31" s="218" t="s">
        <v>383</v>
      </c>
      <c r="K31" s="216"/>
      <c r="L31" s="216"/>
      <c r="M31" s="216"/>
      <c r="N31" s="216"/>
      <c r="O31" s="284">
        <v>217857.84</v>
      </c>
      <c r="P31" s="284">
        <v>121400.96</v>
      </c>
      <c r="Q31" s="286">
        <v>2.6099107606332996</v>
      </c>
      <c r="R31" s="298">
        <v>0.0007125719046983828</v>
      </c>
      <c r="T31" s="295">
        <v>18358849</v>
      </c>
      <c r="U31" s="296">
        <f t="shared" si="0"/>
        <v>0.0007125719046983828</v>
      </c>
    </row>
    <row r="32" spans="1:21" s="222" customFormat="1" ht="12.75">
      <c r="A32" s="252" t="s">
        <v>323</v>
      </c>
      <c r="B32" s="260" t="s">
        <v>353</v>
      </c>
      <c r="C32" s="283">
        <v>605</v>
      </c>
      <c r="D32" s="216"/>
      <c r="E32" s="281" t="s">
        <v>380</v>
      </c>
      <c r="F32" s="281" t="s">
        <v>381</v>
      </c>
      <c r="G32" s="216"/>
      <c r="H32" s="216"/>
      <c r="I32" s="216"/>
      <c r="J32" s="218" t="s">
        <v>383</v>
      </c>
      <c r="K32" s="216"/>
      <c r="L32" s="216"/>
      <c r="M32" s="216"/>
      <c r="N32" s="216"/>
      <c r="O32" s="284">
        <v>388149.85</v>
      </c>
      <c r="P32" s="284">
        <v>247832.2</v>
      </c>
      <c r="Q32" s="286">
        <v>5.327963844861062</v>
      </c>
      <c r="R32" s="298">
        <v>0.0012032258385290813</v>
      </c>
      <c r="T32" s="295">
        <v>502815</v>
      </c>
      <c r="U32" s="296">
        <f t="shared" si="0"/>
        <v>0.0012032258385290813</v>
      </c>
    </row>
    <row r="33" spans="1:21" s="222" customFormat="1" ht="12.75">
      <c r="A33" s="253" t="s">
        <v>324</v>
      </c>
      <c r="B33" s="249" t="s">
        <v>354</v>
      </c>
      <c r="C33" s="283">
        <v>14466</v>
      </c>
      <c r="D33" s="216"/>
      <c r="E33" s="281" t="s">
        <v>380</v>
      </c>
      <c r="F33" s="281" t="s">
        <v>382</v>
      </c>
      <c r="G33" s="216"/>
      <c r="H33" s="216"/>
      <c r="I33" s="216"/>
      <c r="J33" s="218" t="s">
        <v>383</v>
      </c>
      <c r="K33" s="216"/>
      <c r="L33" s="216"/>
      <c r="M33" s="216"/>
      <c r="N33" s="216"/>
      <c r="O33" s="284">
        <v>236381.67299999998</v>
      </c>
      <c r="P33" s="284">
        <v>137578.893</v>
      </c>
      <c r="Q33" s="286">
        <v>2.95770835153789</v>
      </c>
      <c r="R33" s="298">
        <v>0.0014466011572809257</v>
      </c>
      <c r="T33" s="295">
        <v>9999992</v>
      </c>
      <c r="U33" s="296">
        <f t="shared" si="0"/>
        <v>0.0014466011572809257</v>
      </c>
    </row>
    <row r="34" spans="1:21" s="222" customFormat="1" ht="12.75">
      <c r="A34" s="253" t="s">
        <v>325</v>
      </c>
      <c r="B34" s="249" t="s">
        <v>355</v>
      </c>
      <c r="C34" s="283">
        <v>10000</v>
      </c>
      <c r="D34" s="216"/>
      <c r="E34" s="281" t="s">
        <v>380</v>
      </c>
      <c r="F34" s="281" t="s">
        <v>381</v>
      </c>
      <c r="G34" s="216"/>
      <c r="H34" s="216"/>
      <c r="I34" s="216"/>
      <c r="J34" s="218" t="s">
        <v>383</v>
      </c>
      <c r="K34" s="216"/>
      <c r="L34" s="216"/>
      <c r="M34" s="216"/>
      <c r="N34" s="216"/>
      <c r="O34" s="284">
        <v>138225</v>
      </c>
      <c r="P34" s="284">
        <v>97000</v>
      </c>
      <c r="Q34" s="286">
        <v>2.085332305291738</v>
      </c>
      <c r="R34" s="298">
        <v>0.0007681435506667486</v>
      </c>
      <c r="T34" s="295">
        <v>13018400</v>
      </c>
      <c r="U34" s="296">
        <f t="shared" si="0"/>
        <v>0.0007681435506667486</v>
      </c>
    </row>
    <row r="35" spans="1:21" s="222" customFormat="1" ht="12.75">
      <c r="A35" s="253" t="s">
        <v>326</v>
      </c>
      <c r="B35" s="249" t="s">
        <v>356</v>
      </c>
      <c r="C35" s="283">
        <v>7981</v>
      </c>
      <c r="D35" s="216"/>
      <c r="E35" s="281" t="s">
        <v>380</v>
      </c>
      <c r="F35" s="281" t="s">
        <v>382</v>
      </c>
      <c r="G35" s="216"/>
      <c r="H35" s="216"/>
      <c r="I35" s="216"/>
      <c r="J35" s="218" t="s">
        <v>383</v>
      </c>
      <c r="K35" s="216"/>
      <c r="L35" s="216"/>
      <c r="M35" s="216"/>
      <c r="N35" s="216"/>
      <c r="O35" s="284">
        <v>285105.825</v>
      </c>
      <c r="P35" s="284">
        <v>161216.2</v>
      </c>
      <c r="Q35" s="286">
        <v>3.465869587591483</v>
      </c>
      <c r="R35" s="298">
        <v>0.0014733712288130195</v>
      </c>
      <c r="T35" s="295">
        <v>5416829</v>
      </c>
      <c r="U35" s="296">
        <f t="shared" si="0"/>
        <v>0.0014733712288130195</v>
      </c>
    </row>
    <row r="36" spans="1:21" s="222" customFormat="1" ht="12.75">
      <c r="A36" s="254" t="s">
        <v>327</v>
      </c>
      <c r="B36" s="261" t="s">
        <v>357</v>
      </c>
      <c r="C36" s="283">
        <v>4442</v>
      </c>
      <c r="D36" s="216"/>
      <c r="E36" s="281" t="s">
        <v>380</v>
      </c>
      <c r="F36" s="281" t="s">
        <v>381</v>
      </c>
      <c r="G36" s="216"/>
      <c r="H36" s="216"/>
      <c r="I36" s="216"/>
      <c r="J36" s="218" t="s">
        <v>383</v>
      </c>
      <c r="K36" s="216"/>
      <c r="L36" s="216"/>
      <c r="M36" s="216"/>
      <c r="N36" s="216"/>
      <c r="O36" s="284">
        <v>39205.092000000004</v>
      </c>
      <c r="P36" s="284">
        <v>27495.98</v>
      </c>
      <c r="Q36" s="286">
        <v>0.5911160346356239</v>
      </c>
      <c r="R36" s="298">
        <v>3.365151515151515E-05</v>
      </c>
      <c r="T36" s="295">
        <v>132000000</v>
      </c>
      <c r="U36" s="296">
        <f t="shared" si="0"/>
        <v>3.365151515151515E-05</v>
      </c>
    </row>
    <row r="37" spans="1:21" s="222" customFormat="1" ht="12.75">
      <c r="A37" s="254" t="s">
        <v>389</v>
      </c>
      <c r="B37" s="291" t="s">
        <v>391</v>
      </c>
      <c r="C37" s="283"/>
      <c r="D37" s="216"/>
      <c r="E37" s="281" t="s">
        <v>380</v>
      </c>
      <c r="F37" s="281"/>
      <c r="G37" s="216"/>
      <c r="H37" s="216"/>
      <c r="I37" s="216"/>
      <c r="J37" s="218"/>
      <c r="K37" s="216"/>
      <c r="L37" s="216"/>
      <c r="M37" s="216"/>
      <c r="N37" s="216"/>
      <c r="O37" s="293">
        <v>154165.05</v>
      </c>
      <c r="P37" s="284"/>
      <c r="Q37" s="286"/>
      <c r="R37" s="298"/>
      <c r="T37" s="295"/>
      <c r="U37" s="296"/>
    </row>
    <row r="38" spans="1:21" s="222" customFormat="1" ht="12.75">
      <c r="A38" s="290" t="s">
        <v>390</v>
      </c>
      <c r="B38" s="292" t="s">
        <v>392</v>
      </c>
      <c r="C38" s="283"/>
      <c r="D38" s="216"/>
      <c r="E38" s="281" t="s">
        <v>380</v>
      </c>
      <c r="F38" s="281"/>
      <c r="G38" s="216"/>
      <c r="H38" s="216"/>
      <c r="I38" s="216"/>
      <c r="J38" s="218"/>
      <c r="K38" s="216"/>
      <c r="L38" s="216"/>
      <c r="M38" s="216"/>
      <c r="N38" s="216"/>
      <c r="O38" s="293">
        <v>66625</v>
      </c>
      <c r="P38" s="284"/>
      <c r="Q38" s="286"/>
      <c r="R38" s="298"/>
      <c r="T38" s="295"/>
      <c r="U38" s="296"/>
    </row>
    <row r="39" spans="1:21" s="222" customFormat="1" ht="12.75">
      <c r="A39" s="255" t="s">
        <v>328</v>
      </c>
      <c r="B39" s="262" t="s">
        <v>358</v>
      </c>
      <c r="C39" s="283">
        <v>10300</v>
      </c>
      <c r="D39" s="216"/>
      <c r="E39" s="281" t="s">
        <v>380</v>
      </c>
      <c r="F39" s="281" t="s">
        <v>382</v>
      </c>
      <c r="G39" s="216"/>
      <c r="H39" s="216"/>
      <c r="I39" s="216"/>
      <c r="J39" s="218" t="s">
        <v>383</v>
      </c>
      <c r="K39" s="216"/>
      <c r="L39" s="216"/>
      <c r="M39" s="216"/>
      <c r="N39" s="216"/>
      <c r="O39" s="284">
        <v>360098.5605</v>
      </c>
      <c r="P39" s="284">
        <v>272847</v>
      </c>
      <c r="Q39" s="286">
        <v>5.865738798989018</v>
      </c>
      <c r="R39" s="298">
        <v>0.0005282051282051282</v>
      </c>
      <c r="T39" s="295">
        <v>19500000</v>
      </c>
      <c r="U39" s="296">
        <f t="shared" si="0"/>
        <v>0.0005282051282051282</v>
      </c>
    </row>
    <row r="40" spans="1:21" s="222" customFormat="1" ht="12.75">
      <c r="A40" s="256" t="s">
        <v>329</v>
      </c>
      <c r="B40" s="263" t="s">
        <v>359</v>
      </c>
      <c r="C40" s="283">
        <v>1473</v>
      </c>
      <c r="D40" s="216"/>
      <c r="E40" s="281" t="s">
        <v>380</v>
      </c>
      <c r="F40" s="216"/>
      <c r="G40" s="216"/>
      <c r="H40" s="216"/>
      <c r="I40" s="216"/>
      <c r="J40" s="218" t="s">
        <v>383</v>
      </c>
      <c r="K40" s="216"/>
      <c r="L40" s="216"/>
      <c r="M40" s="216"/>
      <c r="N40" s="216"/>
      <c r="O40" s="284">
        <v>55325.88</v>
      </c>
      <c r="P40" s="284">
        <v>25049.838</v>
      </c>
      <c r="Q40" s="286">
        <v>0.5385282105538616</v>
      </c>
      <c r="R40" s="298">
        <v>0.004924445038780423</v>
      </c>
      <c r="T40" s="295">
        <v>299120</v>
      </c>
      <c r="U40" s="296">
        <f t="shared" si="0"/>
        <v>0.004924445038780423</v>
      </c>
    </row>
    <row r="41" spans="1:21" s="222" customFormat="1" ht="12.75">
      <c r="A41" s="256" t="s">
        <v>330</v>
      </c>
      <c r="B41" s="263" t="s">
        <v>360</v>
      </c>
      <c r="C41" s="283">
        <v>59000</v>
      </c>
      <c r="D41" s="216"/>
      <c r="E41" s="282" t="s">
        <v>380</v>
      </c>
      <c r="F41" s="216"/>
      <c r="G41" s="216"/>
      <c r="H41" s="216"/>
      <c r="I41" s="216"/>
      <c r="J41" s="218" t="s">
        <v>383</v>
      </c>
      <c r="K41" s="216"/>
      <c r="L41" s="216"/>
      <c r="M41" s="216"/>
      <c r="N41" s="216"/>
      <c r="O41" s="284">
        <v>505286.24700000003</v>
      </c>
      <c r="P41" s="284">
        <v>303850</v>
      </c>
      <c r="Q41" s="286">
        <v>6.532249700648397</v>
      </c>
      <c r="R41" s="298">
        <v>0.0009440357072065894</v>
      </c>
      <c r="T41" s="295">
        <v>62497636</v>
      </c>
      <c r="U41" s="296">
        <f t="shared" si="0"/>
        <v>0.0009440357072065894</v>
      </c>
    </row>
    <row r="42" spans="1:21" s="222" customFormat="1" ht="12.75">
      <c r="A42" s="256" t="s">
        <v>331</v>
      </c>
      <c r="B42" s="263" t="s">
        <v>361</v>
      </c>
      <c r="C42" s="283">
        <v>1846</v>
      </c>
      <c r="D42" s="216"/>
      <c r="E42" s="282" t="s">
        <v>380</v>
      </c>
      <c r="F42" s="216"/>
      <c r="G42" s="216"/>
      <c r="H42" s="216"/>
      <c r="I42" s="216"/>
      <c r="J42" s="218" t="s">
        <v>383</v>
      </c>
      <c r="K42" s="216"/>
      <c r="L42" s="216"/>
      <c r="M42" s="216"/>
      <c r="N42" s="216"/>
      <c r="O42" s="284">
        <v>31639.516999999996</v>
      </c>
      <c r="P42" s="284">
        <v>24681.02</v>
      </c>
      <c r="Q42" s="286">
        <v>0.5305992611706338</v>
      </c>
      <c r="R42" s="298">
        <v>7.384E-05</v>
      </c>
      <c r="T42" s="295">
        <v>25000000</v>
      </c>
      <c r="U42" s="296">
        <f t="shared" si="0"/>
        <v>7.384E-05</v>
      </c>
    </row>
    <row r="43" spans="1:21" s="222" customFormat="1" ht="12.75">
      <c r="A43" s="257" t="s">
        <v>332</v>
      </c>
      <c r="B43" s="264" t="s">
        <v>362</v>
      </c>
      <c r="C43" s="283">
        <v>9100</v>
      </c>
      <c r="D43" s="216"/>
      <c r="E43" s="282" t="s">
        <v>380</v>
      </c>
      <c r="F43" s="216"/>
      <c r="G43" s="216"/>
      <c r="H43" s="216"/>
      <c r="I43" s="216"/>
      <c r="J43" s="218" t="s">
        <v>383</v>
      </c>
      <c r="K43" s="216"/>
      <c r="L43" s="216"/>
      <c r="M43" s="216"/>
      <c r="N43" s="216"/>
      <c r="O43" s="284">
        <v>84725.55</v>
      </c>
      <c r="P43" s="284">
        <v>47775</v>
      </c>
      <c r="Q43" s="286">
        <v>1.0270799060341524</v>
      </c>
      <c r="R43" s="298">
        <v>0.00031424089672611055</v>
      </c>
      <c r="T43" s="295">
        <v>28958675</v>
      </c>
      <c r="U43" s="296">
        <f t="shared" si="0"/>
        <v>0.00031424089672611055</v>
      </c>
    </row>
    <row r="44" spans="1:21" s="222" customFormat="1" ht="12.75">
      <c r="A44" s="255" t="s">
        <v>333</v>
      </c>
      <c r="B44" s="265" t="s">
        <v>363</v>
      </c>
      <c r="C44" s="283">
        <v>1700</v>
      </c>
      <c r="D44" s="216"/>
      <c r="E44" s="282" t="s">
        <v>380</v>
      </c>
      <c r="F44" s="216"/>
      <c r="G44" s="216"/>
      <c r="H44" s="216"/>
      <c r="I44" s="216"/>
      <c r="J44" s="218" t="s">
        <v>383</v>
      </c>
      <c r="K44" s="216"/>
      <c r="L44" s="216"/>
      <c r="M44" s="216"/>
      <c r="N44" s="216"/>
      <c r="O44" s="284">
        <v>253598.85</v>
      </c>
      <c r="P44" s="284">
        <v>146676</v>
      </c>
      <c r="Q44" s="286">
        <v>3.15328042485537</v>
      </c>
      <c r="R44" s="298">
        <v>2.8333333333333332E-05</v>
      </c>
      <c r="T44" s="295">
        <v>60000000</v>
      </c>
      <c r="U44" s="296">
        <f t="shared" si="0"/>
        <v>2.8333333333333332E-05</v>
      </c>
    </row>
    <row r="45" spans="1:21" s="222" customFormat="1" ht="12.75">
      <c r="A45" s="255" t="s">
        <v>334</v>
      </c>
      <c r="B45" s="266" t="s">
        <v>364</v>
      </c>
      <c r="C45" s="283">
        <v>3000</v>
      </c>
      <c r="D45" s="216"/>
      <c r="E45" s="282" t="s">
        <v>380</v>
      </c>
      <c r="F45" s="216"/>
      <c r="G45" s="216"/>
      <c r="H45" s="216"/>
      <c r="I45" s="216"/>
      <c r="J45" s="218" t="s">
        <v>383</v>
      </c>
      <c r="K45" s="216"/>
      <c r="L45" s="216"/>
      <c r="M45" s="216"/>
      <c r="N45" s="216"/>
      <c r="O45" s="284">
        <v>272730</v>
      </c>
      <c r="P45" s="284">
        <v>166935</v>
      </c>
      <c r="Q45" s="286">
        <v>3.5888139008647033</v>
      </c>
      <c r="R45" s="298">
        <v>0.0003565757319311191</v>
      </c>
      <c r="T45" s="295">
        <v>8413360</v>
      </c>
      <c r="U45" s="296">
        <f t="shared" si="0"/>
        <v>0.0003565757319311191</v>
      </c>
    </row>
    <row r="46" spans="1:21" s="222" customFormat="1" ht="12.75">
      <c r="A46" s="255" t="s">
        <v>335</v>
      </c>
      <c r="B46" s="267" t="s">
        <v>365</v>
      </c>
      <c r="C46" s="283">
        <v>7000</v>
      </c>
      <c r="D46" s="216"/>
      <c r="E46" s="282" t="s">
        <v>380</v>
      </c>
      <c r="F46" s="216"/>
      <c r="G46" s="216"/>
      <c r="H46" s="216"/>
      <c r="I46" s="216"/>
      <c r="J46" s="218" t="s">
        <v>383</v>
      </c>
      <c r="K46" s="216"/>
      <c r="L46" s="216"/>
      <c r="M46" s="216"/>
      <c r="N46" s="216"/>
      <c r="O46" s="284">
        <v>106848.52500000001</v>
      </c>
      <c r="P46" s="284">
        <v>56840</v>
      </c>
      <c r="Q46" s="286">
        <v>1.2219617343585811</v>
      </c>
      <c r="R46" s="298">
        <v>6.363636363636364E-05</v>
      </c>
      <c r="T46" s="295">
        <v>110000000</v>
      </c>
      <c r="U46" s="296">
        <f t="shared" si="0"/>
        <v>6.363636363636364E-05</v>
      </c>
    </row>
    <row r="47" spans="1:21" s="222" customFormat="1" ht="12.75">
      <c r="A47" s="255" t="s">
        <v>336</v>
      </c>
      <c r="B47" s="268" t="s">
        <v>366</v>
      </c>
      <c r="C47" s="283">
        <v>92000</v>
      </c>
      <c r="D47" s="216"/>
      <c r="E47" s="282" t="s">
        <v>380</v>
      </c>
      <c r="F47" s="216"/>
      <c r="G47" s="216"/>
      <c r="H47" s="216"/>
      <c r="I47" s="216"/>
      <c r="J47" s="218" t="s">
        <v>383</v>
      </c>
      <c r="K47" s="216"/>
      <c r="L47" s="216"/>
      <c r="M47" s="216"/>
      <c r="N47" s="216"/>
      <c r="O47" s="284">
        <v>488332.845</v>
      </c>
      <c r="P47" s="284">
        <v>221720</v>
      </c>
      <c r="Q47" s="286">
        <v>4.766596687930764</v>
      </c>
      <c r="R47" s="298">
        <v>0.0005386871024254973</v>
      </c>
      <c r="T47" s="295">
        <v>170785600</v>
      </c>
      <c r="U47" s="296">
        <f t="shared" si="0"/>
        <v>0.0005386871024254973</v>
      </c>
    </row>
    <row r="48" spans="1:21" s="222" customFormat="1" ht="12.75">
      <c r="A48" s="255" t="s">
        <v>393</v>
      </c>
      <c r="B48" s="268" t="s">
        <v>395</v>
      </c>
      <c r="C48" s="283"/>
      <c r="D48" s="216"/>
      <c r="E48" s="282"/>
      <c r="F48" s="216"/>
      <c r="G48" s="216"/>
      <c r="H48" s="216"/>
      <c r="I48" s="216"/>
      <c r="J48" s="218"/>
      <c r="K48" s="216"/>
      <c r="L48" s="216"/>
      <c r="M48" s="216"/>
      <c r="N48" s="216"/>
      <c r="O48" s="284">
        <v>12044.68</v>
      </c>
      <c r="P48" s="284"/>
      <c r="Q48" s="286"/>
      <c r="R48" s="298"/>
      <c r="T48" s="297"/>
      <c r="U48" s="296"/>
    </row>
    <row r="49" spans="1:21" s="222" customFormat="1" ht="12.75">
      <c r="A49" s="255" t="s">
        <v>394</v>
      </c>
      <c r="B49" s="268" t="s">
        <v>396</v>
      </c>
      <c r="C49" s="283"/>
      <c r="D49" s="216"/>
      <c r="E49" s="282"/>
      <c r="F49" s="216"/>
      <c r="G49" s="216"/>
      <c r="H49" s="216"/>
      <c r="I49" s="216"/>
      <c r="J49" s="218"/>
      <c r="K49" s="216"/>
      <c r="L49" s="216"/>
      <c r="M49" s="216"/>
      <c r="N49" s="216"/>
      <c r="O49" s="284">
        <v>67860</v>
      </c>
      <c r="P49" s="284"/>
      <c r="Q49" s="286"/>
      <c r="R49" s="298"/>
      <c r="T49" s="297"/>
      <c r="U49" s="296"/>
    </row>
    <row r="50" spans="1:21" s="222" customFormat="1" ht="12.75">
      <c r="A50" s="255" t="s">
        <v>337</v>
      </c>
      <c r="B50" s="268" t="s">
        <v>367</v>
      </c>
      <c r="C50" s="283">
        <v>697</v>
      </c>
      <c r="D50" s="216"/>
      <c r="E50" s="282" t="s">
        <v>380</v>
      </c>
      <c r="F50" s="216"/>
      <c r="G50" s="216"/>
      <c r="H50" s="216"/>
      <c r="I50" s="216"/>
      <c r="J50" s="218" t="s">
        <v>383</v>
      </c>
      <c r="K50" s="216"/>
      <c r="L50" s="216"/>
      <c r="M50" s="216"/>
      <c r="N50" s="216"/>
      <c r="O50" s="284"/>
      <c r="P50" s="284">
        <v>12546</v>
      </c>
      <c r="Q50" s="286">
        <v>0.26971731033185714</v>
      </c>
      <c r="R50" s="298">
        <v>5.840651605550714E-05</v>
      </c>
      <c r="T50" s="295">
        <v>11933600</v>
      </c>
      <c r="U50" s="296">
        <f t="shared" si="0"/>
        <v>5.840651605550714E-05</v>
      </c>
    </row>
    <row r="51" spans="1:21" s="222" customFormat="1" ht="12.75">
      <c r="A51" s="255" t="s">
        <v>338</v>
      </c>
      <c r="B51" s="268" t="s">
        <v>368</v>
      </c>
      <c r="C51" s="283">
        <v>3449</v>
      </c>
      <c r="D51" s="216"/>
      <c r="E51" s="282" t="s">
        <v>380</v>
      </c>
      <c r="F51" s="216"/>
      <c r="G51" s="216"/>
      <c r="H51" s="216"/>
      <c r="I51" s="216"/>
      <c r="J51" s="218" t="s">
        <v>383</v>
      </c>
      <c r="K51" s="216"/>
      <c r="L51" s="216"/>
      <c r="M51" s="216"/>
      <c r="N51" s="216"/>
      <c r="O51" s="284"/>
      <c r="P51" s="284">
        <v>31661.82</v>
      </c>
      <c r="Q51" s="286">
        <v>0.6806743926838356</v>
      </c>
      <c r="R51" s="298">
        <v>0.00045986666666666666</v>
      </c>
      <c r="T51" s="295">
        <v>7500000</v>
      </c>
      <c r="U51" s="296">
        <f t="shared" si="0"/>
        <v>0.00045986666666666666</v>
      </c>
    </row>
    <row r="52" spans="1:18" s="222" customFormat="1" ht="11.25">
      <c r="A52" s="269" t="s">
        <v>339</v>
      </c>
      <c r="B52" s="270" t="s">
        <v>369</v>
      </c>
      <c r="C52" s="283">
        <v>1600</v>
      </c>
      <c r="D52" s="216"/>
      <c r="E52" s="218" t="s">
        <v>405</v>
      </c>
      <c r="F52" s="216"/>
      <c r="G52" s="216"/>
      <c r="H52" s="216"/>
      <c r="I52" s="216"/>
      <c r="J52" s="218" t="s">
        <v>384</v>
      </c>
      <c r="K52" s="216"/>
      <c r="L52" s="283"/>
      <c r="M52" s="283">
        <v>0.268905</v>
      </c>
      <c r="N52" s="216"/>
      <c r="O52" s="284">
        <v>170335.18319999997</v>
      </c>
      <c r="P52" s="284">
        <v>170335.18319999997</v>
      </c>
      <c r="Q52" s="286">
        <v>3.661911961389139</v>
      </c>
      <c r="R52" s="298">
        <v>0</v>
      </c>
    </row>
    <row r="53" spans="1:18" s="222" customFormat="1" ht="11.25">
      <c r="A53" s="271" t="s">
        <v>340</v>
      </c>
      <c r="B53" s="270" t="s">
        <v>370</v>
      </c>
      <c r="C53" s="283">
        <v>3865</v>
      </c>
      <c r="D53" s="216"/>
      <c r="E53" s="218" t="s">
        <v>405</v>
      </c>
      <c r="F53" s="216"/>
      <c r="G53" s="216"/>
      <c r="H53" s="216"/>
      <c r="I53" s="216"/>
      <c r="J53" s="218" t="s">
        <v>384</v>
      </c>
      <c r="K53" s="216"/>
      <c r="L53" s="283"/>
      <c r="M53" s="283">
        <v>0.268905</v>
      </c>
      <c r="N53" s="216"/>
      <c r="O53" s="284">
        <v>249436.278</v>
      </c>
      <c r="P53" s="284">
        <v>249436.278</v>
      </c>
      <c r="Q53" s="286">
        <v>5.362448748712689</v>
      </c>
      <c r="R53" s="298">
        <v>0</v>
      </c>
    </row>
    <row r="54" spans="1:18" s="222" customFormat="1" ht="11.25">
      <c r="A54" s="269" t="s">
        <v>341</v>
      </c>
      <c r="B54" s="270" t="s">
        <v>371</v>
      </c>
      <c r="C54" s="283">
        <v>1390</v>
      </c>
      <c r="D54" s="216"/>
      <c r="E54" s="218" t="s">
        <v>405</v>
      </c>
      <c r="F54" s="216"/>
      <c r="G54" s="216"/>
      <c r="H54" s="216"/>
      <c r="I54" s="216"/>
      <c r="J54" s="218" t="s">
        <v>384</v>
      </c>
      <c r="K54" s="216"/>
      <c r="L54" s="283"/>
      <c r="M54" s="283">
        <v>0.268905</v>
      </c>
      <c r="N54" s="216"/>
      <c r="O54" s="284">
        <v>275474.34914999997</v>
      </c>
      <c r="P54" s="284">
        <v>275474.34914999997</v>
      </c>
      <c r="Q54" s="286">
        <v>5.922222263522789</v>
      </c>
      <c r="R54" s="298">
        <v>0</v>
      </c>
    </row>
    <row r="55" spans="1:18" s="222" customFormat="1" ht="11.25">
      <c r="A55" s="269" t="s">
        <v>342</v>
      </c>
      <c r="B55" s="272" t="s">
        <v>372</v>
      </c>
      <c r="C55" s="283">
        <v>2802</v>
      </c>
      <c r="D55" s="216"/>
      <c r="E55" s="218" t="s">
        <v>405</v>
      </c>
      <c r="F55" s="216"/>
      <c r="G55" s="216"/>
      <c r="H55" s="216"/>
      <c r="I55" s="216"/>
      <c r="J55" s="218" t="s">
        <v>384</v>
      </c>
      <c r="K55" s="216"/>
      <c r="L55" s="283"/>
      <c r="M55" s="283">
        <v>0.268905</v>
      </c>
      <c r="N55" s="216"/>
      <c r="O55" s="284">
        <v>85895.78633999999</v>
      </c>
      <c r="P55" s="284">
        <v>85895.78633999999</v>
      </c>
      <c r="Q55" s="286">
        <v>1.846610908693183</v>
      </c>
      <c r="R55" s="298">
        <v>0</v>
      </c>
    </row>
    <row r="56" spans="1:18" s="222" customFormat="1" ht="11.25">
      <c r="A56" s="273" t="s">
        <v>343</v>
      </c>
      <c r="B56" s="270" t="s">
        <v>373</v>
      </c>
      <c r="C56" s="283">
        <v>355</v>
      </c>
      <c r="D56" s="216"/>
      <c r="E56" s="218" t="s">
        <v>406</v>
      </c>
      <c r="F56" s="216"/>
      <c r="G56" s="216"/>
      <c r="H56" s="216"/>
      <c r="I56" s="216"/>
      <c r="J56" s="218" t="s">
        <v>385</v>
      </c>
      <c r="K56" s="216"/>
      <c r="L56" s="283"/>
      <c r="M56" s="283">
        <v>42.21302</v>
      </c>
      <c r="N56" s="216"/>
      <c r="O56" s="284">
        <v>67681.48038977005</v>
      </c>
      <c r="P56" s="284">
        <v>67681.48038977005</v>
      </c>
      <c r="Q56" s="286">
        <v>1.4550348198634715</v>
      </c>
      <c r="R56" s="298">
        <v>0</v>
      </c>
    </row>
    <row r="57" spans="1:18" s="222" customFormat="1" ht="11.25">
      <c r="A57" s="274" t="s">
        <v>344</v>
      </c>
      <c r="B57" s="275" t="s">
        <v>374</v>
      </c>
      <c r="C57" s="283">
        <v>1000</v>
      </c>
      <c r="D57" s="216"/>
      <c r="E57" s="218" t="s">
        <v>406</v>
      </c>
      <c r="F57" s="216"/>
      <c r="G57" s="216"/>
      <c r="H57" s="216"/>
      <c r="I57" s="216"/>
      <c r="J57" s="218" t="s">
        <v>385</v>
      </c>
      <c r="K57" s="216"/>
      <c r="L57" s="283"/>
      <c r="M57" s="283">
        <v>42.21302</v>
      </c>
      <c r="N57" s="216"/>
      <c r="O57" s="284">
        <v>44891.35795740146</v>
      </c>
      <c r="P57" s="284">
        <v>44891.35795740146</v>
      </c>
      <c r="Q57" s="286">
        <v>0.9650865873915936</v>
      </c>
      <c r="R57" s="298">
        <v>0</v>
      </c>
    </row>
    <row r="58" spans="1:18" s="222" customFormat="1" ht="11.25">
      <c r="A58" s="274" t="s">
        <v>345</v>
      </c>
      <c r="B58" s="275" t="s">
        <v>375</v>
      </c>
      <c r="C58" s="283">
        <v>1000</v>
      </c>
      <c r="D58" s="216"/>
      <c r="E58" s="218" t="s">
        <v>406</v>
      </c>
      <c r="F58" s="216"/>
      <c r="G58" s="216"/>
      <c r="H58" s="216"/>
      <c r="I58" s="216"/>
      <c r="J58" s="218" t="s">
        <v>385</v>
      </c>
      <c r="K58" s="216"/>
      <c r="L58" s="283"/>
      <c r="M58" s="283">
        <v>42.21302</v>
      </c>
      <c r="N58" s="216"/>
      <c r="O58" s="284">
        <v>34468.034737740956</v>
      </c>
      <c r="P58" s="284">
        <v>34468.034737740956</v>
      </c>
      <c r="Q58" s="286">
        <v>0.7410031581291655</v>
      </c>
      <c r="R58" s="298">
        <v>0</v>
      </c>
    </row>
    <row r="59" spans="1:18" s="222" customFormat="1" ht="11.25">
      <c r="A59" s="274" t="s">
        <v>346</v>
      </c>
      <c r="B59" s="275" t="s">
        <v>376</v>
      </c>
      <c r="C59" s="283">
        <v>14900</v>
      </c>
      <c r="D59" s="216"/>
      <c r="E59" s="218" t="s">
        <v>404</v>
      </c>
      <c r="F59" s="216"/>
      <c r="G59" s="216"/>
      <c r="H59" s="216"/>
      <c r="I59" s="216"/>
      <c r="J59" s="218" t="s">
        <v>386</v>
      </c>
      <c r="K59" s="216"/>
      <c r="L59" s="283"/>
      <c r="M59" s="283">
        <v>0.525591</v>
      </c>
      <c r="N59" s="216"/>
      <c r="O59" s="284">
        <v>79879.32018</v>
      </c>
      <c r="P59" s="284">
        <v>79879.32018</v>
      </c>
      <c r="Q59" s="286">
        <v>1.7172672875886208</v>
      </c>
      <c r="R59" s="298">
        <v>0</v>
      </c>
    </row>
    <row r="60" spans="1:18" s="222" customFormat="1" ht="11.25">
      <c r="A60" s="276" t="s">
        <v>347</v>
      </c>
      <c r="B60" s="278" t="s">
        <v>377</v>
      </c>
      <c r="C60" s="283">
        <v>105000</v>
      </c>
      <c r="D60" s="216"/>
      <c r="E60" s="218" t="s">
        <v>404</v>
      </c>
      <c r="F60" s="216"/>
      <c r="G60" s="216"/>
      <c r="H60" s="216"/>
      <c r="I60" s="216"/>
      <c r="J60" s="218" t="s">
        <v>386</v>
      </c>
      <c r="K60" s="216"/>
      <c r="L60" s="283"/>
      <c r="M60" s="283">
        <v>0.525591</v>
      </c>
      <c r="N60" s="216"/>
      <c r="O60" s="284">
        <v>67880.07765</v>
      </c>
      <c r="P60" s="284">
        <v>67880.07765</v>
      </c>
      <c r="Q60" s="286">
        <v>1.4593043176212028</v>
      </c>
      <c r="R60" s="298">
        <v>0</v>
      </c>
    </row>
    <row r="61" spans="1:18" s="222" customFormat="1" ht="11.25">
      <c r="A61" s="279" t="s">
        <v>348</v>
      </c>
      <c r="B61" s="280" t="s">
        <v>378</v>
      </c>
      <c r="C61" s="283">
        <v>6000</v>
      </c>
      <c r="D61" s="216"/>
      <c r="E61" s="218" t="s">
        <v>404</v>
      </c>
      <c r="F61" s="216"/>
      <c r="G61" s="216"/>
      <c r="H61" s="216"/>
      <c r="I61" s="216"/>
      <c r="J61" s="218" t="s">
        <v>386</v>
      </c>
      <c r="K61" s="216"/>
      <c r="L61" s="283"/>
      <c r="M61" s="283">
        <v>0.525591</v>
      </c>
      <c r="N61" s="216"/>
      <c r="O61" s="284">
        <v>15137.020799999998</v>
      </c>
      <c r="P61" s="284">
        <v>15137.020799999998</v>
      </c>
      <c r="Q61" s="286">
        <v>0.32541977814549466</v>
      </c>
      <c r="R61" s="298">
        <v>0</v>
      </c>
    </row>
    <row r="62" spans="1:18" s="222" customFormat="1" ht="11.25">
      <c r="A62" s="271" t="s">
        <v>349</v>
      </c>
      <c r="B62" s="267" t="s">
        <v>379</v>
      </c>
      <c r="C62" s="283">
        <v>254</v>
      </c>
      <c r="D62" s="216"/>
      <c r="E62" s="218" t="s">
        <v>404</v>
      </c>
      <c r="F62" s="216"/>
      <c r="G62" s="216"/>
      <c r="H62" s="216"/>
      <c r="I62" s="216"/>
      <c r="J62" s="218" t="s">
        <v>386</v>
      </c>
      <c r="K62" s="216"/>
      <c r="L62" s="283"/>
      <c r="M62" s="283">
        <v>0.525591</v>
      </c>
      <c r="N62" s="216"/>
      <c r="O62" s="284">
        <v>30171.025764</v>
      </c>
      <c r="P62" s="284">
        <v>30171.025764</v>
      </c>
      <c r="Q62" s="286">
        <v>0.6486248939119437</v>
      </c>
      <c r="R62" s="9"/>
    </row>
    <row r="63" spans="1:18" s="222" customFormat="1" ht="11.25">
      <c r="A63" s="218"/>
      <c r="B63" s="218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9"/>
      <c r="R63" s="9"/>
    </row>
    <row r="64" spans="1:18" s="222" customFormat="1" ht="11.25">
      <c r="A64" s="221" t="s">
        <v>125</v>
      </c>
      <c r="B64" s="218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85">
        <f>SUM(O29:O63)</f>
        <v>5220333.838168913</v>
      </c>
      <c r="P64" s="285">
        <f>SUM(P29:P63)</f>
        <v>3495003.8451689123</v>
      </c>
      <c r="Q64" s="287">
        <f>SUM(Q29:Q63)</f>
        <v>75.13654046855231</v>
      </c>
      <c r="R64" s="9"/>
    </row>
    <row r="65" spans="1:18" s="222" customFormat="1" ht="11.25">
      <c r="A65" s="218" t="s">
        <v>305</v>
      </c>
      <c r="B65" s="218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9"/>
      <c r="R65" s="9"/>
    </row>
    <row r="66" spans="1:18" s="222" customFormat="1" ht="11.25">
      <c r="A66" s="274" t="s">
        <v>387</v>
      </c>
      <c r="B66" s="288" t="s">
        <v>388</v>
      </c>
      <c r="D66" s="283">
        <v>6000</v>
      </c>
      <c r="E66" s="216"/>
      <c r="F66" s="216"/>
      <c r="G66" s="216"/>
      <c r="H66" s="216"/>
      <c r="I66" s="216"/>
      <c r="J66" s="218" t="s">
        <v>386</v>
      </c>
      <c r="K66" s="216"/>
      <c r="L66" s="216"/>
      <c r="M66" s="283">
        <v>0.525591</v>
      </c>
      <c r="N66" s="216"/>
      <c r="O66" s="216"/>
      <c r="P66" s="289">
        <v>17659.8576</v>
      </c>
      <c r="Q66" s="9">
        <v>0.38</v>
      </c>
      <c r="R66" s="298">
        <v>0</v>
      </c>
    </row>
    <row r="67" spans="1:18" s="222" customFormat="1" ht="11.25">
      <c r="A67" s="221" t="s">
        <v>190</v>
      </c>
      <c r="B67" s="218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85">
        <f>SUM(P66)</f>
        <v>17659.8576</v>
      </c>
      <c r="Q67" s="287">
        <f>SUM(Q66)</f>
        <v>0.38</v>
      </c>
      <c r="R67" s="9"/>
    </row>
    <row r="68" spans="1:18" s="222" customFormat="1" ht="15" customHeight="1">
      <c r="A68" s="218" t="s">
        <v>306</v>
      </c>
      <c r="B68" s="218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9"/>
      <c r="R68" s="9"/>
    </row>
    <row r="69" spans="1:18" s="222" customFormat="1" ht="10.5">
      <c r="A69" s="221" t="s">
        <v>126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9"/>
      <c r="R69" s="9"/>
    </row>
    <row r="70" spans="1:18" s="222" customFormat="1" ht="11.25">
      <c r="A70" s="218" t="s">
        <v>232</v>
      </c>
      <c r="B70" s="218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9"/>
      <c r="R70" s="9"/>
    </row>
    <row r="71" spans="1:18" s="222" customFormat="1" ht="11.25">
      <c r="A71" s="218" t="s">
        <v>114</v>
      </c>
      <c r="B71" s="218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9"/>
      <c r="R71" s="9"/>
    </row>
    <row r="72" spans="1:18" ht="11.25">
      <c r="A72" s="218" t="s">
        <v>115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9"/>
      <c r="R72" s="219"/>
    </row>
    <row r="73" spans="1:18" s="222" customFormat="1" ht="11.25">
      <c r="A73" s="218" t="s">
        <v>116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9"/>
      <c r="R73" s="9"/>
    </row>
    <row r="74" spans="1:18" ht="11.25">
      <c r="A74" s="195" t="s">
        <v>113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9"/>
      <c r="R74" s="219"/>
    </row>
    <row r="75" spans="1:18" ht="11.25">
      <c r="A75" s="218" t="s">
        <v>117</v>
      </c>
      <c r="B75" s="217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9"/>
      <c r="R75" s="219"/>
    </row>
    <row r="76" spans="1:18" ht="11.25">
      <c r="A76" s="221" t="s">
        <v>150</v>
      </c>
      <c r="B76" s="217"/>
      <c r="C76" s="218" t="s">
        <v>98</v>
      </c>
      <c r="D76" s="218" t="s">
        <v>98</v>
      </c>
      <c r="E76" s="218" t="s">
        <v>98</v>
      </c>
      <c r="F76" s="218"/>
      <c r="G76" s="218"/>
      <c r="H76" s="218"/>
      <c r="I76" s="218"/>
      <c r="J76" s="218"/>
      <c r="K76" s="218" t="s">
        <v>98</v>
      </c>
      <c r="L76" s="218"/>
      <c r="M76" s="218"/>
      <c r="N76" s="218"/>
      <c r="O76" s="218"/>
      <c r="P76" s="218"/>
      <c r="Q76" s="219"/>
      <c r="R76" s="219"/>
    </row>
    <row r="77" spans="1:18" ht="11.25">
      <c r="A77" s="218" t="s">
        <v>149</v>
      </c>
      <c r="B77" s="225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9"/>
      <c r="R77" s="219"/>
    </row>
    <row r="78" spans="1:18" ht="11.25">
      <c r="A78" s="221" t="s">
        <v>153</v>
      </c>
      <c r="B78" s="217"/>
      <c r="C78" s="218" t="s">
        <v>98</v>
      </c>
      <c r="D78" s="218" t="s">
        <v>98</v>
      </c>
      <c r="E78" s="218" t="s">
        <v>98</v>
      </c>
      <c r="F78" s="218"/>
      <c r="G78" s="218"/>
      <c r="H78" s="218"/>
      <c r="I78" s="218"/>
      <c r="J78" s="218"/>
      <c r="K78" s="218" t="s">
        <v>98</v>
      </c>
      <c r="L78" s="218"/>
      <c r="M78" s="218"/>
      <c r="N78" s="218"/>
      <c r="O78" s="218"/>
      <c r="P78" s="218"/>
      <c r="Q78" s="219"/>
      <c r="R78" s="219"/>
    </row>
    <row r="79" spans="1:18" ht="20.25" customHeight="1">
      <c r="A79" s="195" t="s">
        <v>257</v>
      </c>
      <c r="B79" s="226"/>
      <c r="C79" s="218" t="s">
        <v>98</v>
      </c>
      <c r="D79" s="218" t="s">
        <v>98</v>
      </c>
      <c r="E79" s="218" t="s">
        <v>98</v>
      </c>
      <c r="F79" s="218"/>
      <c r="G79" s="218"/>
      <c r="H79" s="218"/>
      <c r="I79" s="218"/>
      <c r="J79" s="218"/>
      <c r="K79" s="218" t="s">
        <v>98</v>
      </c>
      <c r="L79" s="218"/>
      <c r="M79" s="218"/>
      <c r="N79" s="218"/>
      <c r="O79" s="218"/>
      <c r="P79" s="218"/>
      <c r="Q79" s="219"/>
      <c r="R79" s="219"/>
    </row>
    <row r="80" spans="1:18" ht="16.5" customHeight="1">
      <c r="A80" s="218" t="s">
        <v>118</v>
      </c>
      <c r="B80" s="226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9"/>
      <c r="R80" s="219"/>
    </row>
    <row r="81" spans="1:18" ht="15.75" customHeight="1">
      <c r="A81" s="195" t="s">
        <v>182</v>
      </c>
      <c r="B81" s="219"/>
      <c r="C81" s="218" t="s">
        <v>98</v>
      </c>
      <c r="D81" s="218" t="s">
        <v>98</v>
      </c>
      <c r="E81" s="218" t="s">
        <v>98</v>
      </c>
      <c r="F81" s="218"/>
      <c r="G81" s="218"/>
      <c r="H81" s="218"/>
      <c r="I81" s="218"/>
      <c r="J81" s="218"/>
      <c r="K81" s="218" t="s">
        <v>98</v>
      </c>
      <c r="L81" s="218"/>
      <c r="M81" s="218"/>
      <c r="N81" s="218"/>
      <c r="O81" s="218"/>
      <c r="P81" s="218"/>
      <c r="Q81" s="219"/>
      <c r="R81" s="219"/>
    </row>
    <row r="82" spans="1:18" ht="15.75" customHeight="1">
      <c r="A82" s="195" t="s">
        <v>148</v>
      </c>
      <c r="B82" s="219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9"/>
      <c r="R82" s="219"/>
    </row>
    <row r="83" spans="1:18" s="222" customFormat="1" ht="11.25">
      <c r="A83" s="195" t="s">
        <v>183</v>
      </c>
      <c r="B83" s="219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9"/>
      <c r="R83" s="9"/>
    </row>
    <row r="84" spans="1:18" s="222" customFormat="1" ht="11.25">
      <c r="A84" s="218" t="s">
        <v>11</v>
      </c>
      <c r="B84" s="219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9"/>
      <c r="R84" s="9"/>
    </row>
    <row r="85" spans="1:18" ht="18.75" customHeight="1">
      <c r="A85" s="221" t="s">
        <v>191</v>
      </c>
      <c r="B85" s="219"/>
      <c r="C85" s="218" t="s">
        <v>98</v>
      </c>
      <c r="D85" s="218" t="s">
        <v>98</v>
      </c>
      <c r="E85" s="218" t="s">
        <v>98</v>
      </c>
      <c r="F85" s="218"/>
      <c r="G85" s="218"/>
      <c r="H85" s="218"/>
      <c r="I85" s="218"/>
      <c r="J85" s="218"/>
      <c r="K85" s="218" t="s">
        <v>98</v>
      </c>
      <c r="L85" s="218"/>
      <c r="M85" s="218"/>
      <c r="N85" s="218"/>
      <c r="O85" s="218"/>
      <c r="P85" s="218"/>
      <c r="Q85" s="219"/>
      <c r="R85" s="219"/>
    </row>
    <row r="86" spans="1:18" ht="18.75" customHeight="1">
      <c r="A86" s="218" t="s">
        <v>307</v>
      </c>
      <c r="B86" s="21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9"/>
      <c r="R86" s="219"/>
    </row>
    <row r="87" spans="1:18" ht="19.5" customHeight="1">
      <c r="A87" s="221" t="s">
        <v>200</v>
      </c>
      <c r="B87" s="219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9"/>
      <c r="R87" s="219"/>
    </row>
    <row r="88" spans="1:18" ht="24" customHeight="1">
      <c r="A88" s="223" t="s">
        <v>152</v>
      </c>
      <c r="B88" s="219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9"/>
      <c r="R88" s="219"/>
    </row>
    <row r="89" spans="1:18" ht="31.5">
      <c r="A89" s="216" t="s">
        <v>250</v>
      </c>
      <c r="B89" s="219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9"/>
      <c r="R89" s="219"/>
    </row>
    <row r="90" spans="1:18" ht="21">
      <c r="A90" s="216" t="s">
        <v>192</v>
      </c>
      <c r="B90" s="227"/>
      <c r="C90" s="218" t="s">
        <v>98</v>
      </c>
      <c r="D90" s="218" t="s">
        <v>98</v>
      </c>
      <c r="E90" s="218" t="s">
        <v>98</v>
      </c>
      <c r="F90" s="218"/>
      <c r="G90" s="218"/>
      <c r="H90" s="218"/>
      <c r="I90" s="218"/>
      <c r="J90" s="218"/>
      <c r="K90" s="218" t="s">
        <v>98</v>
      </c>
      <c r="L90" s="218"/>
      <c r="M90" s="218"/>
      <c r="N90" s="218"/>
      <c r="O90" s="218"/>
      <c r="P90" s="218"/>
      <c r="Q90" s="219"/>
      <c r="R90" s="219"/>
    </row>
    <row r="91" spans="1:19" s="222" customFormat="1" ht="18.75" customHeight="1">
      <c r="A91" s="228"/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28"/>
      <c r="R91" s="228"/>
      <c r="S91" s="228"/>
    </row>
    <row r="92" spans="1:19" s="222" customFormat="1" ht="49.5" customHeight="1">
      <c r="A92" s="403" t="s">
        <v>318</v>
      </c>
      <c r="B92" s="403"/>
      <c r="C92" s="403"/>
      <c r="D92" s="403"/>
      <c r="E92" s="403"/>
      <c r="F92" s="403"/>
      <c r="G92" s="403"/>
      <c r="H92" s="403"/>
      <c r="I92" s="403"/>
      <c r="J92" s="231"/>
      <c r="K92" s="231"/>
      <c r="L92" s="230"/>
      <c r="M92" s="230"/>
      <c r="N92" s="230"/>
      <c r="O92" s="230"/>
      <c r="P92" s="230"/>
      <c r="Q92" s="228"/>
      <c r="R92" s="228"/>
      <c r="S92" s="228"/>
    </row>
    <row r="93" spans="1:19" s="222" customFormat="1" ht="14.25" customHeight="1">
      <c r="A93" s="404" t="s">
        <v>308</v>
      </c>
      <c r="B93" s="404"/>
      <c r="C93" s="404"/>
      <c r="D93" s="404"/>
      <c r="E93" s="404"/>
      <c r="F93" s="404"/>
      <c r="G93" s="404"/>
      <c r="H93" s="404"/>
      <c r="I93" s="404"/>
      <c r="J93" s="209"/>
      <c r="K93" s="209"/>
      <c r="L93" s="230"/>
      <c r="M93" s="230"/>
      <c r="N93" s="230"/>
      <c r="O93" s="230"/>
      <c r="P93" s="230"/>
      <c r="Q93" s="228"/>
      <c r="R93" s="228"/>
      <c r="S93" s="228"/>
    </row>
    <row r="94" spans="11:19" s="222" customFormat="1" ht="13.5" customHeight="1">
      <c r="K94" s="209"/>
      <c r="L94" s="230"/>
      <c r="M94" s="230"/>
      <c r="N94" s="230"/>
      <c r="O94" s="230"/>
      <c r="P94" s="230"/>
      <c r="Q94" s="228"/>
      <c r="R94" s="228"/>
      <c r="S94" s="228"/>
    </row>
    <row r="95" spans="1:19" s="222" customFormat="1" ht="16.5" customHeight="1">
      <c r="A95" s="348">
        <v>39734</v>
      </c>
      <c r="B95" s="229"/>
      <c r="C95" s="232"/>
      <c r="D95" s="232" t="s">
        <v>206</v>
      </c>
      <c r="E95" s="208"/>
      <c r="F95" s="208"/>
      <c r="G95" s="208"/>
      <c r="H95" s="345" t="s">
        <v>402</v>
      </c>
      <c r="I95" s="345"/>
      <c r="J95" s="49"/>
      <c r="K95" s="231"/>
      <c r="L95" s="231"/>
      <c r="M95" s="231"/>
      <c r="N95" s="231"/>
      <c r="O95" s="230"/>
      <c r="P95" s="230"/>
      <c r="Q95" s="228"/>
      <c r="R95" s="228"/>
      <c r="S95" s="228"/>
    </row>
    <row r="96" spans="1:19" s="222" customFormat="1" ht="15" customHeight="1">
      <c r="A96" s="228"/>
      <c r="B96" s="228"/>
      <c r="C96" s="230"/>
      <c r="D96" s="230"/>
      <c r="E96" s="230"/>
      <c r="F96" s="229" t="s">
        <v>410</v>
      </c>
      <c r="G96" s="230"/>
      <c r="H96" s="30"/>
      <c r="I96" s="30"/>
      <c r="J96" s="35" t="s">
        <v>411</v>
      </c>
      <c r="K96" s="230"/>
      <c r="L96" s="230"/>
      <c r="M96" s="230"/>
      <c r="N96" s="230"/>
      <c r="O96" s="230"/>
      <c r="P96" s="230"/>
      <c r="Q96" s="228"/>
      <c r="R96" s="228"/>
      <c r="S96" s="228"/>
    </row>
    <row r="97" spans="1:19" s="222" customFormat="1" ht="15.75" customHeight="1">
      <c r="A97" s="228"/>
      <c r="B97" s="229"/>
      <c r="C97" s="230"/>
      <c r="D97" s="230"/>
      <c r="E97" s="230"/>
      <c r="F97" s="230"/>
      <c r="G97" s="230"/>
      <c r="H97" s="345" t="s">
        <v>402</v>
      </c>
      <c r="I97" s="345"/>
      <c r="J97" s="49"/>
      <c r="K97" s="230"/>
      <c r="L97" s="230"/>
      <c r="M97" s="230"/>
      <c r="N97" s="230"/>
      <c r="O97" s="230"/>
      <c r="P97" s="230"/>
      <c r="Q97" s="228"/>
      <c r="R97" s="228"/>
      <c r="S97" s="228"/>
    </row>
    <row r="98" spans="8:19" s="222" customFormat="1" ht="12.75">
      <c r="H98" s="19"/>
      <c r="I98" s="19"/>
      <c r="J98" s="40" t="s">
        <v>413</v>
      </c>
      <c r="K98" s="230"/>
      <c r="L98" s="230"/>
      <c r="M98" s="230"/>
      <c r="N98" s="230"/>
      <c r="O98" s="230"/>
      <c r="P98" s="230"/>
      <c r="Q98" s="228"/>
      <c r="R98" s="228"/>
      <c r="S98" s="228"/>
    </row>
    <row r="99" spans="1:19" s="222" customFormat="1" ht="11.25">
      <c r="A99" s="233"/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28"/>
      <c r="R99" s="228"/>
      <c r="S99" s="228"/>
    </row>
    <row r="100" spans="1:19" s="222" customFormat="1" ht="11.25">
      <c r="A100" s="209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28"/>
      <c r="R100" s="228"/>
      <c r="S100" s="228"/>
    </row>
    <row r="101" spans="1:19" ht="17.25" customHeight="1">
      <c r="A101" s="234"/>
      <c r="B101" s="20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09"/>
      <c r="R101" s="209"/>
      <c r="S101" s="209"/>
    </row>
    <row r="102" spans="1:19" s="222" customFormat="1" ht="11.25">
      <c r="A102" s="235"/>
      <c r="B102" s="229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28"/>
      <c r="R102" s="228"/>
      <c r="S102" s="228"/>
    </row>
    <row r="103" spans="1:19" s="222" customFormat="1" ht="11.25">
      <c r="A103" s="236"/>
      <c r="B103" s="233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28"/>
      <c r="R103" s="228"/>
      <c r="S103" s="228"/>
    </row>
    <row r="104" spans="1:19" s="222" customFormat="1" ht="11.25">
      <c r="A104" s="237"/>
      <c r="B104" s="229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28"/>
      <c r="R104" s="228"/>
      <c r="S104" s="228"/>
    </row>
    <row r="105" spans="1:19" s="222" customFormat="1" ht="22.5" customHeight="1">
      <c r="A105" s="237"/>
      <c r="B105" s="233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28"/>
      <c r="R105" s="228"/>
      <c r="S105" s="228"/>
    </row>
    <row r="106" spans="1:19" s="222" customFormat="1" ht="11.25">
      <c r="A106" s="237"/>
      <c r="B106" s="229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28"/>
      <c r="R106" s="228"/>
      <c r="S106" s="228"/>
    </row>
    <row r="107" spans="1:19" s="222" customFormat="1" ht="11.25">
      <c r="A107" s="238"/>
      <c r="B107" s="239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28"/>
      <c r="R107" s="228"/>
      <c r="S107" s="228"/>
    </row>
    <row r="108" spans="1:19" s="222" customFormat="1" ht="11.25">
      <c r="A108" s="236"/>
      <c r="B108" s="239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28"/>
      <c r="R108" s="228"/>
      <c r="S108" s="228"/>
    </row>
    <row r="109" spans="1:19" ht="11.25">
      <c r="A109" s="236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09"/>
      <c r="R109" s="209"/>
      <c r="S109" s="209"/>
    </row>
    <row r="110" spans="1:19" ht="11.25">
      <c r="A110" s="236"/>
      <c r="B110" s="233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09"/>
      <c r="R110" s="209"/>
      <c r="S110" s="209"/>
    </row>
    <row r="111" spans="1:19" ht="11.25">
      <c r="A111" s="236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09"/>
      <c r="R111" s="209"/>
      <c r="S111" s="209"/>
    </row>
    <row r="112" spans="1:19" ht="11.25">
      <c r="A112" s="236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09"/>
      <c r="R112" s="209"/>
      <c r="S112" s="209"/>
    </row>
    <row r="113" spans="1:19" ht="38.25" customHeight="1">
      <c r="A113" s="236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09"/>
      <c r="R113" s="209"/>
      <c r="S113" s="209"/>
    </row>
    <row r="114" spans="1:19" ht="15" customHeight="1">
      <c r="A114" s="236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09"/>
      <c r="R114" s="209"/>
      <c r="S114" s="209"/>
    </row>
    <row r="115" spans="1:19" s="222" customFormat="1" ht="11.25">
      <c r="A115" s="236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28"/>
      <c r="R115" s="228"/>
      <c r="S115" s="228"/>
    </row>
    <row r="116" spans="1:19" s="222" customFormat="1" ht="11.25">
      <c r="A116" s="236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28"/>
      <c r="R116" s="228"/>
      <c r="S116" s="228"/>
    </row>
    <row r="117" spans="1:19" s="222" customFormat="1" ht="11.25">
      <c r="A117" s="236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28"/>
      <c r="R117" s="228"/>
      <c r="S117" s="228"/>
    </row>
    <row r="118" spans="1:19" s="222" customFormat="1" ht="10.5">
      <c r="A118" s="238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28"/>
      <c r="R118" s="228"/>
      <c r="S118" s="228"/>
    </row>
    <row r="119" spans="1:19" ht="27.75" customHeight="1">
      <c r="A119" s="236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09"/>
      <c r="R119" s="209"/>
      <c r="S119" s="209"/>
    </row>
    <row r="120" spans="1:19" ht="14.25" customHeight="1">
      <c r="A120" s="236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09"/>
      <c r="R120" s="209"/>
      <c r="S120" s="209"/>
    </row>
    <row r="121" spans="1:19" s="222" customFormat="1" ht="16.5" customHeight="1">
      <c r="A121" s="238"/>
      <c r="B121" s="229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28"/>
      <c r="R121" s="228"/>
      <c r="S121" s="228"/>
    </row>
    <row r="122" spans="1:19" s="222" customFormat="1" ht="16.5" customHeight="1">
      <c r="A122" s="234"/>
      <c r="B122" s="229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28"/>
      <c r="R122" s="228"/>
      <c r="S122" s="228"/>
    </row>
    <row r="123" spans="1:19" s="222" customFormat="1" ht="15.75" customHeight="1">
      <c r="A123" s="228"/>
      <c r="B123" s="229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28"/>
      <c r="R123" s="228"/>
      <c r="S123" s="228"/>
    </row>
    <row r="124" spans="1:19" s="222" customFormat="1" ht="9.75" customHeight="1">
      <c r="A124" s="228"/>
      <c r="B124" s="229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28"/>
      <c r="R124" s="228"/>
      <c r="S124" s="228"/>
    </row>
    <row r="125" spans="1:19" s="222" customFormat="1" ht="14.25" customHeight="1">
      <c r="A125" s="228"/>
      <c r="B125" s="229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28"/>
      <c r="R125" s="228"/>
      <c r="S125" s="228"/>
    </row>
    <row r="126" spans="1:19" s="222" customFormat="1" ht="9.75" customHeight="1">
      <c r="A126" s="228"/>
      <c r="B126" s="229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28"/>
      <c r="R126" s="228"/>
      <c r="S126" s="228"/>
    </row>
    <row r="127" spans="1:19" s="222" customFormat="1" ht="9.75" customHeight="1">
      <c r="A127" s="228"/>
      <c r="B127" s="22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28"/>
      <c r="R127" s="228"/>
      <c r="S127" s="228"/>
    </row>
    <row r="128" spans="1:19" s="222" customFormat="1" ht="9.75" customHeight="1">
      <c r="A128" s="228"/>
      <c r="B128" s="229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28"/>
      <c r="R128" s="228"/>
      <c r="S128" s="228"/>
    </row>
    <row r="129" spans="1:19" s="222" customFormat="1" ht="10.5">
      <c r="A129" s="228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28"/>
      <c r="R129" s="228"/>
      <c r="S129" s="228"/>
    </row>
    <row r="130" spans="1:19" ht="28.5" customHeight="1">
      <c r="A130" s="20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09"/>
      <c r="R130" s="209"/>
      <c r="S130" s="209"/>
    </row>
    <row r="131" spans="1:19" ht="11.25">
      <c r="A131" s="20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09"/>
      <c r="R131" s="209"/>
      <c r="S131" s="209"/>
    </row>
    <row r="132" spans="1:19" ht="11.25">
      <c r="A132" s="20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09"/>
      <c r="R132" s="209"/>
      <c r="S132" s="209"/>
    </row>
    <row r="133" spans="1:19" ht="11.25">
      <c r="A133" s="20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09"/>
      <c r="R133" s="209"/>
      <c r="S133" s="209"/>
    </row>
    <row r="134" spans="1:19" ht="11.25">
      <c r="A134" s="20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09"/>
      <c r="R134" s="209"/>
      <c r="S134" s="209"/>
    </row>
    <row r="135" spans="12:16" ht="49.5" customHeight="1">
      <c r="L135" s="229"/>
      <c r="M135" s="229"/>
      <c r="N135" s="229"/>
      <c r="O135" s="229"/>
      <c r="P135" s="229"/>
    </row>
    <row r="137" spans="12:16" ht="15" customHeight="1">
      <c r="L137" s="208"/>
      <c r="M137" s="208"/>
      <c r="N137" s="208"/>
      <c r="O137" s="208"/>
      <c r="P137" s="208"/>
    </row>
    <row r="138" spans="1:11" ht="11.2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</row>
    <row r="139" spans="1:11" ht="11.25">
      <c r="A139" s="209"/>
      <c r="B139" s="209"/>
      <c r="C139" s="209"/>
      <c r="D139" s="209"/>
      <c r="E139" s="209" t="s">
        <v>138</v>
      </c>
      <c r="F139" s="209"/>
      <c r="G139" s="209"/>
      <c r="H139" s="209"/>
      <c r="I139" s="209"/>
      <c r="J139" s="209"/>
      <c r="K139" s="209"/>
    </row>
    <row r="148" spans="5:10" ht="11.25">
      <c r="E148" s="209"/>
      <c r="F148" s="209"/>
      <c r="G148" s="209"/>
      <c r="H148" s="209"/>
      <c r="I148" s="209"/>
      <c r="J148" s="209"/>
    </row>
  </sheetData>
  <sheetProtection/>
  <mergeCells count="27">
    <mergeCell ref="J9:J12"/>
    <mergeCell ref="A92:I92"/>
    <mergeCell ref="A93:I93"/>
    <mergeCell ref="H9:H12"/>
    <mergeCell ref="C9:C12"/>
    <mergeCell ref="D9:D12"/>
    <mergeCell ref="F9:F12"/>
    <mergeCell ref="E9:E12"/>
    <mergeCell ref="G9:G12"/>
    <mergeCell ref="H95:I95"/>
    <mergeCell ref="H97:I97"/>
    <mergeCell ref="I9:I12"/>
    <mergeCell ref="N9:N12"/>
    <mergeCell ref="R8:R12"/>
    <mergeCell ref="K9:K12"/>
    <mergeCell ref="K8:P8"/>
    <mergeCell ref="O9:O12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L9:L12"/>
  </mergeCells>
  <hyperlinks>
    <hyperlink ref="A52" r:id="rId1" display="ADRS-P-A"/>
    <hyperlink ref="A54" r:id="rId2" display="KOEI-R-A"/>
    <hyperlink ref="A53" r:id="rId3" display="PTKM-R-A"/>
    <hyperlink ref="A56" r:id="rId4" display="AIK banka a.d. "/>
    <hyperlink ref="A55" r:id="rId5" display="KORF-R-A"/>
    <hyperlink ref="A57" r:id="rId6" display="Energoprojekt Holding"/>
    <hyperlink ref="A58" r:id="rId7" display="Veterinarski Zavod AD"/>
    <hyperlink ref="A59" r:id="rId8" display="Artego S.A."/>
    <hyperlink ref="A60" r:id="rId9" display="Rompetrol Well Services S.A."/>
    <hyperlink ref="A61" r:id="rId10" display="Prefab S.A."/>
    <hyperlink ref="A62" r:id="rId1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1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9">
      <selection activeCell="A30" sqref="A3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309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42" t="s">
        <v>154</v>
      </c>
      <c r="B3" s="342"/>
      <c r="C3" s="17"/>
      <c r="D3" s="17"/>
      <c r="E3" s="17"/>
    </row>
    <row r="4" spans="1:5" ht="12" customHeight="1">
      <c r="A4" s="410" t="s">
        <v>155</v>
      </c>
      <c r="B4" s="411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АКЦИИ БЪЛГАРИЯ"</v>
      </c>
      <c r="B7" s="408" t="s">
        <v>319</v>
      </c>
      <c r="C7" s="408"/>
      <c r="D7" s="17"/>
      <c r="E7" s="17"/>
    </row>
    <row r="8" spans="1:4" ht="12" customHeight="1">
      <c r="A8" s="37" t="str">
        <f>'справка № 1-КИС-БАЛАНС'!A4</f>
        <v>Отчетен период:31.03.2008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82</v>
      </c>
      <c r="D10" s="17"/>
    </row>
    <row r="11" spans="1:5" ht="12" customHeight="1">
      <c r="A11" s="361" t="s">
        <v>100</v>
      </c>
      <c r="B11" s="407" t="s">
        <v>156</v>
      </c>
      <c r="C11" s="407"/>
      <c r="D11" s="35"/>
      <c r="E11" s="35"/>
    </row>
    <row r="12" spans="1:3" ht="26.25" customHeight="1">
      <c r="A12" s="409"/>
      <c r="B12" s="83" t="s">
        <v>157</v>
      </c>
      <c r="C12" s="83" t="s">
        <v>158</v>
      </c>
    </row>
    <row r="13" spans="1:3" ht="18.75" customHeight="1">
      <c r="A13" s="83" t="s">
        <v>6</v>
      </c>
      <c r="B13" s="83">
        <v>1</v>
      </c>
      <c r="C13" s="83">
        <v>2</v>
      </c>
    </row>
    <row r="14" spans="1:3" ht="19.5" customHeight="1">
      <c r="A14" s="84" t="s">
        <v>159</v>
      </c>
      <c r="B14" s="85"/>
      <c r="C14" s="85"/>
    </row>
    <row r="15" spans="1:3" ht="18.75" customHeight="1">
      <c r="A15" s="85" t="s">
        <v>310</v>
      </c>
      <c r="C15" s="89"/>
    </row>
    <row r="16" spans="1:7" ht="18.75" customHeight="1">
      <c r="A16" s="85" t="s">
        <v>177</v>
      </c>
      <c r="B16" s="89">
        <v>9368</v>
      </c>
      <c r="C16" s="89">
        <v>6225</v>
      </c>
      <c r="G16" s="39"/>
    </row>
    <row r="17" spans="1:7" ht="14.25" customHeight="1">
      <c r="A17" s="85" t="s">
        <v>239</v>
      </c>
      <c r="B17" s="89"/>
      <c r="C17" s="89"/>
      <c r="G17" s="39"/>
    </row>
    <row r="18" spans="1:3" ht="18.75" customHeight="1">
      <c r="A18" s="85" t="s">
        <v>311</v>
      </c>
      <c r="B18" s="89"/>
      <c r="C18" s="89"/>
    </row>
    <row r="19" spans="1:3" ht="18.75" customHeight="1">
      <c r="A19" s="85" t="s">
        <v>312</v>
      </c>
      <c r="B19" s="89">
        <v>66</v>
      </c>
      <c r="C19" s="89">
        <v>0</v>
      </c>
    </row>
    <row r="20" spans="1:3" ht="16.5" customHeight="1">
      <c r="A20" s="86" t="s">
        <v>164</v>
      </c>
      <c r="B20" s="86">
        <f>SUM(B15:B19)</f>
        <v>9434</v>
      </c>
      <c r="C20" s="86">
        <f>SUM(C15:C19)</f>
        <v>6225</v>
      </c>
    </row>
    <row r="21" spans="1:3" ht="15.75" customHeight="1">
      <c r="A21" s="84" t="s">
        <v>163</v>
      </c>
      <c r="B21" s="85"/>
      <c r="C21" s="85"/>
    </row>
    <row r="22" spans="1:3" ht="15.75" customHeight="1">
      <c r="A22" s="85" t="s">
        <v>241</v>
      </c>
      <c r="B22" s="89"/>
      <c r="C22" s="89"/>
    </row>
    <row r="23" spans="1:3" ht="17.25" customHeight="1">
      <c r="A23" s="87" t="s">
        <v>160</v>
      </c>
      <c r="B23" s="89"/>
      <c r="C23" s="89"/>
    </row>
    <row r="24" spans="1:3" ht="15" customHeight="1">
      <c r="A24" s="87" t="s">
        <v>161</v>
      </c>
      <c r="B24" s="89"/>
      <c r="C24" s="89"/>
    </row>
    <row r="25" spans="1:3" ht="14.25" customHeight="1">
      <c r="A25" s="85" t="s">
        <v>240</v>
      </c>
      <c r="B25" s="89"/>
      <c r="C25" s="89"/>
    </row>
    <row r="26" spans="1:3" ht="16.5" customHeight="1">
      <c r="A26" s="86" t="s">
        <v>162</v>
      </c>
      <c r="B26" s="89"/>
      <c r="C26" s="89"/>
    </row>
    <row r="27" spans="1:3" ht="16.5" customHeight="1">
      <c r="A27" s="100"/>
      <c r="B27" s="114"/>
      <c r="C27" s="114"/>
    </row>
    <row r="28" spans="1:3" ht="15" customHeight="1">
      <c r="A28" s="107"/>
      <c r="B28" s="114"/>
      <c r="C28" s="114"/>
    </row>
    <row r="29" spans="1:7" ht="12.75" customHeight="1">
      <c r="A29" s="348">
        <v>39734</v>
      </c>
      <c r="B29" s="345" t="s">
        <v>402</v>
      </c>
      <c r="C29" s="345"/>
      <c r="G29" s="208"/>
    </row>
    <row r="30" spans="1:7" ht="12.75" customHeight="1">
      <c r="A30" s="232" t="s">
        <v>206</v>
      </c>
      <c r="B30" s="30"/>
      <c r="C30" s="30"/>
      <c r="G30" s="230"/>
    </row>
    <row r="31" spans="1:7" ht="12.75" customHeight="1">
      <c r="A31" s="230"/>
      <c r="B31" s="345" t="s">
        <v>402</v>
      </c>
      <c r="C31" s="345"/>
      <c r="F31" s="230"/>
      <c r="G31" s="230"/>
    </row>
    <row r="32" spans="1:7" ht="12.75" customHeight="1">
      <c r="A32" s="222"/>
      <c r="B32" s="19"/>
      <c r="C32" s="19"/>
      <c r="F32" s="222"/>
      <c r="G32" s="222"/>
    </row>
    <row r="33" spans="1:5" ht="12.75" customHeight="1">
      <c r="A33" s="20"/>
      <c r="B33" s="345"/>
      <c r="C33" s="345"/>
      <c r="D33" s="49"/>
      <c r="E33" s="230"/>
    </row>
    <row r="34" spans="1:5" ht="12.75" customHeight="1">
      <c r="A34" s="20"/>
      <c r="B34" s="206"/>
      <c r="C34" s="206"/>
      <c r="D34" s="49"/>
      <c r="E34" s="230"/>
    </row>
    <row r="35" spans="1:5" ht="12" customHeight="1">
      <c r="A35" s="19"/>
      <c r="B35" s="19"/>
      <c r="C35" s="19"/>
      <c r="D35" s="40"/>
      <c r="E35" s="230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8">
    <mergeCell ref="B29:C29"/>
    <mergeCell ref="B31:C31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2008-10-13T19:50:59Z</cp:lastPrinted>
  <dcterms:created xsi:type="dcterms:W3CDTF">2004-03-04T10:58:58Z</dcterms:created>
  <dcterms:modified xsi:type="dcterms:W3CDTF">2008-10-13T19:51:02Z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