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22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<sst xmlns="http://schemas.openxmlformats.org/spreadsheetml/2006/main" count="4170" uniqueCount="973">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</sst>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43373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43427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Валентина Димитрова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43373</v>
      </c>
    </row>
    <row r="11" spans="1:2" ht="15.75">
      <c r="A11" s="7" t="s">
        <v>950</v>
      </c>
      <c r="B11" s="547">
        <v>43427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-0.5667940710357043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-0.21841434062578582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-0.24864024864024864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-0.11536345179591295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0.6379483543107014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1.9086787990276592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1.8540831745614612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0.5096248603902503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0.04953682412456475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0.4741425035360679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0.20353680056163787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0.2490490706520273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0.8784351762043323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0.4639773826916874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256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0.009196393289506772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0.08642089662838089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26.209003215434084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3272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1125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280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59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4837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13508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4093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17633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127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23651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837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3865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229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328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15165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20464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678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754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785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29052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52703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8651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1434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1219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34915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-5780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-6947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-6080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-11860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27837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413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7737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273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372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512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8894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9232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501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13173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7203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3676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252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931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683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421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709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14506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681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15221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52703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783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7264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677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6249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1047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556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16576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34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36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21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347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16923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16923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16923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10715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10727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43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26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10796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6127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10796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6127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6127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47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6080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16923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11108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-6735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-6476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-1326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-29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-43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-3501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-574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-806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160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-200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2158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-393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347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2357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-201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-172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-112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180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2052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-1102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1856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754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754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8651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8651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8651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8651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215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215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84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1219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1219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-6946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-6946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-6080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-13027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-13027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33834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33834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-6080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83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27837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27837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454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454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-41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413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2564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575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156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13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22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6868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12984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4233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18139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26061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98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21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12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131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556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4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560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691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25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25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54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54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79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2662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596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156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22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6974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13540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922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4183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18645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26673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2662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596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156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22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6974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13540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922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4183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18645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26673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42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1175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210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1495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855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90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977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2472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130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362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106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37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7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642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35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35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677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172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1537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316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97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15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2137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890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90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1012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3149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172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1537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316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97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15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2137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890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90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1012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3149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3272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1125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280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59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7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4837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13508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32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4093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17633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23524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127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837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440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397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3865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229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328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10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15165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15165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20464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20591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837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440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397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3865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229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328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10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15165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15165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20464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20464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127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7737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7737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273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273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372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635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635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9017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7203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311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6892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501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501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5970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3676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252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931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421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96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683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709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14383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23738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123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123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123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7203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311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6892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501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501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5970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3676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252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931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421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96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683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709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14383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14506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7737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7737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273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273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372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512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512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8894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9232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28" sqref="C2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3272</v>
      </c>
      <c r="D13" s="188">
        <v>3402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1125</v>
      </c>
      <c r="D14" s="188">
        <v>1389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280</v>
      </c>
      <c r="D15" s="188">
        <v>365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59</v>
      </c>
      <c r="D16" s="188">
        <v>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13</v>
      </c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7</v>
      </c>
      <c r="D19" s="188">
        <v>43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4837</v>
      </c>
      <c r="D20" s="567">
        <f>SUM(D12:D19)</f>
        <v>5402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8651</v>
      </c>
      <c r="H21" s="188">
        <v>8651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1434</v>
      </c>
      <c r="H22" s="583">
        <f>SUM(H23:H25)</f>
        <v>1350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215</v>
      </c>
      <c r="H23" s="188">
        <v>215</v>
      </c>
    </row>
    <row r="24" spans="1:13" ht="15.75">
      <c r="A24" s="84" t="s">
        <v>67</v>
      </c>
      <c r="B24" s="86" t="s">
        <v>68</v>
      </c>
      <c r="C24" s="188">
        <v>13508</v>
      </c>
      <c r="D24" s="188">
        <v>12952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32</v>
      </c>
      <c r="D25" s="188">
        <v>67</v>
      </c>
      <c r="E25" s="84" t="s">
        <v>73</v>
      </c>
      <c r="F25" s="87" t="s">
        <v>74</v>
      </c>
      <c r="G25" s="188">
        <f>1135+84</f>
        <v>1219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34915</v>
      </c>
      <c r="H26" s="567">
        <f>H20+H21+H22</f>
        <v>34831</v>
      </c>
      <c r="M26" s="92"/>
    </row>
    <row r="27" spans="1:8" ht="15.75">
      <c r="A27" s="84" t="s">
        <v>79</v>
      </c>
      <c r="B27" s="86" t="s">
        <v>80</v>
      </c>
      <c r="C27" s="188">
        <v>4093</v>
      </c>
      <c r="D27" s="188">
        <v>4143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17633</v>
      </c>
      <c r="D28" s="567">
        <f>SUM(D24:D27)</f>
        <v>17162</v>
      </c>
      <c r="E28" s="193" t="s">
        <v>84</v>
      </c>
      <c r="F28" s="87" t="s">
        <v>85</v>
      </c>
      <c r="G28" s="564">
        <f>SUM(G29:G31)</f>
        <v>-5780</v>
      </c>
      <c r="H28" s="565">
        <f>SUM(H29:H31)</f>
        <v>-4984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-6947</v>
      </c>
      <c r="H30" s="188">
        <v>-6151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-6080</v>
      </c>
      <c r="H33" s="188">
        <v>-795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-11860</v>
      </c>
      <c r="H34" s="567">
        <f>H28+H32+H33</f>
        <v>-5779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27837</v>
      </c>
      <c r="H37" s="569">
        <f>H26+H18+H34</f>
        <v>33834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413</v>
      </c>
      <c r="H40" s="552">
        <v>454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7737</v>
      </c>
      <c r="H44" s="188">
        <v>5871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273</v>
      </c>
      <c r="H45" s="188">
        <v>204</v>
      </c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372</v>
      </c>
      <c r="H47" s="188">
        <v>363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512</v>
      </c>
      <c r="H49" s="188">
        <v>520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8894</v>
      </c>
      <c r="H50" s="565">
        <f>SUM(H44:H49)</f>
        <v>6958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338</v>
      </c>
      <c r="H54" s="188">
        <v>338</v>
      </c>
    </row>
    <row r="55" spans="1:8" ht="15.75">
      <c r="A55" s="94" t="s">
        <v>166</v>
      </c>
      <c r="B55" s="90" t="s">
        <v>167</v>
      </c>
      <c r="C55" s="465">
        <v>127</v>
      </c>
      <c r="D55" s="465">
        <v>127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23651</v>
      </c>
      <c r="D56" s="571">
        <f>D20+D21+D22+D28+D33+D46+D52+D54+D55</f>
        <v>23745</v>
      </c>
      <c r="E56" s="94" t="s">
        <v>825</v>
      </c>
      <c r="F56" s="93" t="s">
        <v>172</v>
      </c>
      <c r="G56" s="568">
        <f>G50+G52+G53+G54+G55</f>
        <v>9232</v>
      </c>
      <c r="H56" s="569">
        <f>H50+H52+H53+H54+H55</f>
        <v>7296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</v>
      </c>
      <c r="D59" s="188">
        <v>2</v>
      </c>
      <c r="E59" s="192" t="s">
        <v>180</v>
      </c>
      <c r="F59" s="473" t="s">
        <v>181</v>
      </c>
      <c r="G59" s="188">
        <v>501</v>
      </c>
      <c r="H59" s="188">
        <v>661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123</v>
      </c>
      <c r="H60" s="188">
        <v>310</v>
      </c>
      <c r="M60" s="92"/>
    </row>
    <row r="61" spans="1:8" ht="15.75">
      <c r="A61" s="84" t="s">
        <v>182</v>
      </c>
      <c r="B61" s="86" t="s">
        <v>183</v>
      </c>
      <c r="C61" s="188">
        <v>41</v>
      </c>
      <c r="D61" s="187">
        <v>41</v>
      </c>
      <c r="E61" s="191" t="s">
        <v>188</v>
      </c>
      <c r="F61" s="87" t="s">
        <v>189</v>
      </c>
      <c r="G61" s="564">
        <f>SUM(G62:G68)</f>
        <v>13173</v>
      </c>
      <c r="H61" s="565">
        <f>SUM(H62:H68)</f>
        <v>11539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7203</v>
      </c>
      <c r="H62" s="188">
        <v>7354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3676</v>
      </c>
      <c r="H64" s="188">
        <v>2328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46</v>
      </c>
      <c r="D65" s="567">
        <f>SUM(D59:D64)</f>
        <v>43</v>
      </c>
      <c r="E65" s="84" t="s">
        <v>201</v>
      </c>
      <c r="F65" s="87" t="s">
        <v>202</v>
      </c>
      <c r="G65" s="188">
        <v>252</v>
      </c>
      <c r="H65" s="188">
        <v>66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931</v>
      </c>
      <c r="H66" s="188">
        <v>843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683</v>
      </c>
      <c r="H67" s="188">
        <v>380</v>
      </c>
    </row>
    <row r="68" spans="1:8" ht="15.75">
      <c r="A68" s="84" t="s">
        <v>206</v>
      </c>
      <c r="B68" s="86" t="s">
        <v>207</v>
      </c>
      <c r="C68" s="188">
        <v>837</v>
      </c>
      <c r="D68" s="188">
        <v>782</v>
      </c>
      <c r="E68" s="84" t="s">
        <v>212</v>
      </c>
      <c r="F68" s="87" t="s">
        <v>213</v>
      </c>
      <c r="G68" s="188">
        <v>421</v>
      </c>
      <c r="H68" s="188">
        <v>568</v>
      </c>
    </row>
    <row r="69" spans="1:8" ht="15.75">
      <c r="A69" s="84" t="s">
        <v>210</v>
      </c>
      <c r="B69" s="86" t="s">
        <v>211</v>
      </c>
      <c r="C69" s="188">
        <v>3865</v>
      </c>
      <c r="D69" s="188">
        <v>3700</v>
      </c>
      <c r="E69" s="192" t="s">
        <v>79</v>
      </c>
      <c r="F69" s="87" t="s">
        <v>216</v>
      </c>
      <c r="G69" s="188">
        <v>709</v>
      </c>
      <c r="H69" s="188">
        <v>1993</v>
      </c>
    </row>
    <row r="70" spans="1:8" ht="15.75">
      <c r="A70" s="84" t="s">
        <v>214</v>
      </c>
      <c r="B70" s="86" t="s">
        <v>215</v>
      </c>
      <c r="C70" s="188">
        <v>229</v>
      </c>
      <c r="D70" s="188">
        <v>121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328</v>
      </c>
      <c r="D71" s="188">
        <v>342</v>
      </c>
      <c r="E71" s="461" t="s">
        <v>47</v>
      </c>
      <c r="F71" s="89" t="s">
        <v>223</v>
      </c>
      <c r="G71" s="566">
        <f>G59+G60+G61+G69+G70</f>
        <v>14506</v>
      </c>
      <c r="H71" s="567">
        <f>H59+H60+H61+H69+H70</f>
        <v>14503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30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</v>
      </c>
      <c r="D73" s="188">
        <v>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15165</v>
      </c>
      <c r="D75" s="188">
        <v>14285</v>
      </c>
      <c r="E75" s="472" t="s">
        <v>160</v>
      </c>
      <c r="F75" s="89" t="s">
        <v>233</v>
      </c>
      <c r="G75" s="465">
        <v>681</v>
      </c>
      <c r="H75" s="466">
        <v>534</v>
      </c>
    </row>
    <row r="76" spans="1:8" ht="15.75">
      <c r="A76" s="469" t="s">
        <v>77</v>
      </c>
      <c r="B76" s="90" t="s">
        <v>232</v>
      </c>
      <c r="C76" s="566">
        <f>SUM(C68:C75)</f>
        <v>20464</v>
      </c>
      <c r="D76" s="567">
        <f>SUM(D68:D75)</f>
        <v>19295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34</v>
      </c>
      <c r="H77" s="466">
        <v>319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4045</v>
      </c>
      <c r="E79" s="196" t="s">
        <v>824</v>
      </c>
      <c r="F79" s="93" t="s">
        <v>241</v>
      </c>
      <c r="G79" s="568">
        <f>G71+G73+G75+G77</f>
        <v>15221</v>
      </c>
      <c r="H79" s="569">
        <f>H71+H73+H75+H77</f>
        <v>15356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>
        <v>4045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87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11135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76</v>
      </c>
      <c r="D88" s="188">
        <v>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678</v>
      </c>
      <c r="D89" s="188">
        <v>1820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754</v>
      </c>
      <c r="D92" s="567">
        <f>SUM(D88:D91)</f>
        <v>1856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785</v>
      </c>
      <c r="D93" s="465">
        <v>866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29052</v>
      </c>
      <c r="D94" s="571">
        <f>D65+D76+D85+D92+D93</f>
        <v>33195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52703</v>
      </c>
      <c r="D95" s="573">
        <f>D94+D56</f>
        <v>56940</v>
      </c>
      <c r="E95" s="220" t="s">
        <v>916</v>
      </c>
      <c r="F95" s="476" t="s">
        <v>268</v>
      </c>
      <c r="G95" s="572">
        <f>G37+G40+G56+G79</f>
        <v>52703</v>
      </c>
      <c r="H95" s="573">
        <f>H37+H40+H56+H79</f>
        <v>56940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43427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Валентина Димитрова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0" sqref="G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783</v>
      </c>
      <c r="D12" s="307">
        <v>810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7264</v>
      </c>
      <c r="D13" s="307">
        <v>7143</v>
      </c>
      <c r="E13" s="185" t="s">
        <v>281</v>
      </c>
      <c r="F13" s="231" t="s">
        <v>282</v>
      </c>
      <c r="G13" s="307">
        <v>2</v>
      </c>
      <c r="H13" s="307"/>
    </row>
    <row r="14" spans="1:8" ht="15.75">
      <c r="A14" s="185" t="s">
        <v>283</v>
      </c>
      <c r="B14" s="181" t="s">
        <v>284</v>
      </c>
      <c r="C14" s="307">
        <v>677</v>
      </c>
      <c r="D14" s="307">
        <v>626</v>
      </c>
      <c r="E14" s="236" t="s">
        <v>285</v>
      </c>
      <c r="F14" s="231" t="s">
        <v>286</v>
      </c>
      <c r="G14" s="307">
        <v>10715</v>
      </c>
      <c r="H14" s="307">
        <v>9773</v>
      </c>
    </row>
    <row r="15" spans="1:8" ht="15.75">
      <c r="A15" s="185" t="s">
        <v>287</v>
      </c>
      <c r="B15" s="181" t="s">
        <v>288</v>
      </c>
      <c r="C15" s="307">
        <v>6249</v>
      </c>
      <c r="D15" s="307">
        <v>4981</v>
      </c>
      <c r="E15" s="236" t="s">
        <v>79</v>
      </c>
      <c r="F15" s="231" t="s">
        <v>289</v>
      </c>
      <c r="G15" s="307">
        <v>10</v>
      </c>
      <c r="H15" s="307">
        <v>13</v>
      </c>
    </row>
    <row r="16" spans="1:8" ht="15.75">
      <c r="A16" s="185" t="s">
        <v>290</v>
      </c>
      <c r="B16" s="181" t="s">
        <v>291</v>
      </c>
      <c r="C16" s="307">
        <v>1047</v>
      </c>
      <c r="D16" s="307">
        <v>852</v>
      </c>
      <c r="E16" s="227" t="s">
        <v>52</v>
      </c>
      <c r="F16" s="255" t="s">
        <v>292</v>
      </c>
      <c r="G16" s="597">
        <f>SUM(G12:G15)</f>
        <v>10727</v>
      </c>
      <c r="H16" s="598">
        <f>SUM(H12:H15)</f>
        <v>9786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43</v>
      </c>
      <c r="H18" s="609">
        <v>14</v>
      </c>
    </row>
    <row r="19" spans="1:8" ht="15.75">
      <c r="A19" s="185" t="s">
        <v>299</v>
      </c>
      <c r="B19" s="181" t="s">
        <v>300</v>
      </c>
      <c r="C19" s="307">
        <v>556</v>
      </c>
      <c r="D19" s="307">
        <v>150</v>
      </c>
      <c r="E19" s="185" t="s">
        <v>301</v>
      </c>
      <c r="F19" s="228" t="s">
        <v>302</v>
      </c>
      <c r="G19" s="307">
        <v>3</v>
      </c>
      <c r="H19" s="307">
        <v>12</v>
      </c>
    </row>
    <row r="20" spans="1:8" ht="15.75">
      <c r="A20" s="226" t="s">
        <v>303</v>
      </c>
      <c r="B20" s="181" t="s">
        <v>304</v>
      </c>
      <c r="C20" s="307">
        <v>210</v>
      </c>
      <c r="D20" s="307">
        <v>22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16576</v>
      </c>
      <c r="D22" s="598">
        <f>SUM(D12:D18)+D19</f>
        <v>14562</v>
      </c>
      <c r="E22" s="185" t="s">
        <v>309</v>
      </c>
      <c r="F22" s="228" t="s">
        <v>310</v>
      </c>
      <c r="G22" s="307">
        <v>26</v>
      </c>
      <c r="H22" s="307">
        <v>16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4277</v>
      </c>
    </row>
    <row r="25" spans="1:8" ht="31.5">
      <c r="A25" s="185" t="s">
        <v>316</v>
      </c>
      <c r="B25" s="228" t="s">
        <v>317</v>
      </c>
      <c r="C25" s="307">
        <v>256</v>
      </c>
      <c r="D25" s="307">
        <v>443</v>
      </c>
      <c r="E25" s="185" t="s">
        <v>318</v>
      </c>
      <c r="F25" s="228" t="s">
        <v>319</v>
      </c>
      <c r="G25" s="307"/>
      <c r="H25" s="307">
        <v>53</v>
      </c>
    </row>
    <row r="26" spans="1:8" ht="31.5">
      <c r="A26" s="185" t="s">
        <v>320</v>
      </c>
      <c r="B26" s="228" t="s">
        <v>321</v>
      </c>
      <c r="C26" s="307">
        <v>34</v>
      </c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36</v>
      </c>
      <c r="D27" s="307">
        <v>10</v>
      </c>
      <c r="E27" s="227" t="s">
        <v>104</v>
      </c>
      <c r="F27" s="229" t="s">
        <v>326</v>
      </c>
      <c r="G27" s="597">
        <f>SUM(G22:G26)</f>
        <v>26</v>
      </c>
      <c r="H27" s="598">
        <f>SUM(H22:H26)</f>
        <v>4346</v>
      </c>
    </row>
    <row r="28" spans="1:8" ht="15.75">
      <c r="A28" s="185" t="s">
        <v>79</v>
      </c>
      <c r="B28" s="228" t="s">
        <v>327</v>
      </c>
      <c r="C28" s="307">
        <v>21</v>
      </c>
      <c r="D28" s="307">
        <v>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347</v>
      </c>
      <c r="D29" s="598">
        <f>SUM(D25:D28)</f>
        <v>470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16923</v>
      </c>
      <c r="D31" s="604">
        <f>D29+D22</f>
        <v>15032</v>
      </c>
      <c r="E31" s="242" t="s">
        <v>800</v>
      </c>
      <c r="F31" s="257" t="s">
        <v>331</v>
      </c>
      <c r="G31" s="244">
        <f>G16+G18+G27</f>
        <v>10796</v>
      </c>
      <c r="H31" s="245">
        <f>H16+H18+H27</f>
        <v>14146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6127</v>
      </c>
      <c r="H33" s="598">
        <f>IF((D31-H31)&gt;0,D31-H31,0)</f>
        <v>886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16923</v>
      </c>
      <c r="D36" s="606">
        <f>D31-D34+D35</f>
        <v>15032</v>
      </c>
      <c r="E36" s="253" t="s">
        <v>346</v>
      </c>
      <c r="F36" s="247" t="s">
        <v>347</v>
      </c>
      <c r="G36" s="258">
        <f>G35-G34+G31</f>
        <v>10796</v>
      </c>
      <c r="H36" s="259">
        <f>H35-H34+H31</f>
        <v>14146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6127</v>
      </c>
      <c r="H37" s="245">
        <f>IF((D36-H36)&gt;0,D36-H36,0)</f>
        <v>886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428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428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6127</v>
      </c>
      <c r="H42" s="235">
        <f>IF(H37&gt;0,IF(D38+H37&lt;0,0,D38+H37),IF(D37-D38&lt;0,D38-D37,0))</f>
        <v>1314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47</v>
      </c>
      <c r="H43" s="607">
        <v>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6080</v>
      </c>
      <c r="H44" s="259">
        <f>IF(D42=0,IF(H42-H43&gt;0,H42-H43+D43,0),IF(D42-D43&lt;0,D43-D42+H43,0))</f>
        <v>1313</v>
      </c>
    </row>
    <row r="45" spans="1:8" ht="16.5" thickBot="1">
      <c r="A45" s="261" t="s">
        <v>371</v>
      </c>
      <c r="B45" s="262" t="s">
        <v>372</v>
      </c>
      <c r="C45" s="599">
        <f>C36+C38+C42</f>
        <v>16923</v>
      </c>
      <c r="D45" s="600">
        <f>D36+D38+D42</f>
        <v>15460</v>
      </c>
      <c r="E45" s="261" t="s">
        <v>373</v>
      </c>
      <c r="F45" s="263" t="s">
        <v>374</v>
      </c>
      <c r="G45" s="599">
        <f>G42+G36</f>
        <v>16923</v>
      </c>
      <c r="H45" s="600">
        <f>H42+H36</f>
        <v>15460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43427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Валентина Димитрова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11108</v>
      </c>
      <c r="D11" s="188">
        <v>9847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-6735</v>
      </c>
      <c r="D12" s="188">
        <v>-8689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-6476</v>
      </c>
      <c r="D14" s="188">
        <v>-5311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-1326</v>
      </c>
      <c r="D15" s="188">
        <v>-950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-29</v>
      </c>
      <c r="D16" s="188">
        <v>-35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-43</v>
      </c>
      <c r="D20" s="188">
        <v>-11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-3501</v>
      </c>
      <c r="D21" s="628">
        <f>SUM(D11:D20)</f>
        <v>-5149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-56-518</f>
        <v>-574</v>
      </c>
      <c r="D23" s="188">
        <v>-500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-806</v>
      </c>
      <c r="D25" s="188">
        <v>-945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160</v>
      </c>
      <c r="D26" s="188">
        <v>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-200</v>
      </c>
      <c r="D28" s="188">
        <v>-833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2158</v>
      </c>
      <c r="D29" s="188">
        <v>8859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-399-14+20</f>
        <v>-393</v>
      </c>
      <c r="D32" s="188">
        <v>-7669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347</v>
      </c>
      <c r="D33" s="628">
        <f>SUM(D23:D32)</f>
        <v>-1084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2357</v>
      </c>
      <c r="D37" s="188">
        <v>7165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-201</v>
      </c>
      <c r="D38" s="188">
        <v>-590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-172</v>
      </c>
      <c r="D39" s="188">
        <v>-167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-102-10</f>
        <v>-112</v>
      </c>
      <c r="D40" s="188">
        <v>-112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181-1</f>
        <v>180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2052</v>
      </c>
      <c r="D43" s="630">
        <f>SUM(D35:D42)</f>
        <v>6296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-1102</v>
      </c>
      <c r="D44" s="298">
        <f>D43+D33+D21</f>
        <v>63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1856</v>
      </c>
      <c r="D45" s="300">
        <v>481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754</v>
      </c>
      <c r="D46" s="302">
        <f>D45+D44</f>
        <v>544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754</v>
      </c>
      <c r="D47" s="289">
        <v>544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43427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Валентина Димитрова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4"/>
      <c r="B9" s="687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2" t="s">
        <v>458</v>
      </c>
      <c r="J9" s="682" t="s">
        <v>459</v>
      </c>
      <c r="K9" s="679"/>
      <c r="L9" s="679"/>
      <c r="M9" s="505" t="s">
        <v>801</v>
      </c>
      <c r="N9" s="501"/>
    </row>
    <row r="10" spans="1:14" s="502" customFormat="1" ht="31.5">
      <c r="A10" s="685"/>
      <c r="B10" s="688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8651</v>
      </c>
      <c r="F13" s="553">
        <f>'1-Баланс'!H23</f>
        <v>215</v>
      </c>
      <c r="G13" s="553">
        <f>'1-Баланс'!H24</f>
        <v>0</v>
      </c>
      <c r="H13" s="554">
        <v>1135</v>
      </c>
      <c r="I13" s="553">
        <f>'1-Баланс'!H29+'1-Баланс'!H32</f>
        <v>1167</v>
      </c>
      <c r="J13" s="553">
        <f>'1-Баланс'!H30+'1-Баланс'!H33</f>
        <v>-6946</v>
      </c>
      <c r="K13" s="554"/>
      <c r="L13" s="553">
        <f>SUM(C13:K13)</f>
        <v>33834</v>
      </c>
      <c r="M13" s="555">
        <f>'1-Баланс'!H40</f>
        <v>454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4782</v>
      </c>
      <c r="D17" s="622">
        <f aca="true" t="shared" si="2" ref="D17:M17">D13+D14</f>
        <v>24830</v>
      </c>
      <c r="E17" s="622">
        <f t="shared" si="2"/>
        <v>8651</v>
      </c>
      <c r="F17" s="622">
        <f t="shared" si="2"/>
        <v>215</v>
      </c>
      <c r="G17" s="622">
        <f t="shared" si="2"/>
        <v>0</v>
      </c>
      <c r="H17" s="622">
        <f t="shared" si="2"/>
        <v>1135</v>
      </c>
      <c r="I17" s="622">
        <f t="shared" si="2"/>
        <v>1167</v>
      </c>
      <c r="J17" s="622">
        <f t="shared" si="2"/>
        <v>-6946</v>
      </c>
      <c r="K17" s="622">
        <f t="shared" si="2"/>
        <v>0</v>
      </c>
      <c r="L17" s="553">
        <f t="shared" si="1"/>
        <v>33834</v>
      </c>
      <c r="M17" s="623">
        <f t="shared" si="2"/>
        <v>454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-6080</v>
      </c>
      <c r="K18" s="554"/>
      <c r="L18" s="553">
        <f t="shared" si="1"/>
        <v>-6080</v>
      </c>
      <c r="M18" s="607">
        <v>-41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84</v>
      </c>
      <c r="I30" s="307"/>
      <c r="J30" s="307">
        <v>-1</v>
      </c>
      <c r="K30" s="307"/>
      <c r="L30" s="553">
        <f t="shared" si="1"/>
        <v>83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8651</v>
      </c>
      <c r="F31" s="622">
        <f t="shared" si="6"/>
        <v>215</v>
      </c>
      <c r="G31" s="622">
        <f t="shared" si="6"/>
        <v>0</v>
      </c>
      <c r="H31" s="622">
        <f t="shared" si="6"/>
        <v>1219</v>
      </c>
      <c r="I31" s="622">
        <f t="shared" si="6"/>
        <v>1167</v>
      </c>
      <c r="J31" s="622">
        <f t="shared" si="6"/>
        <v>-13027</v>
      </c>
      <c r="K31" s="622">
        <f t="shared" si="6"/>
        <v>0</v>
      </c>
      <c r="L31" s="553">
        <f t="shared" si="1"/>
        <v>27837</v>
      </c>
      <c r="M31" s="623">
        <f t="shared" si="6"/>
        <v>413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8651</v>
      </c>
      <c r="F34" s="556">
        <f t="shared" si="7"/>
        <v>215</v>
      </c>
      <c r="G34" s="556">
        <f t="shared" si="7"/>
        <v>0</v>
      </c>
      <c r="H34" s="556">
        <f t="shared" si="7"/>
        <v>1219</v>
      </c>
      <c r="I34" s="556">
        <f t="shared" si="7"/>
        <v>1167</v>
      </c>
      <c r="J34" s="556">
        <f t="shared" si="7"/>
        <v>-13027</v>
      </c>
      <c r="K34" s="556">
        <f t="shared" si="7"/>
        <v>0</v>
      </c>
      <c r="L34" s="620">
        <f t="shared" si="1"/>
        <v>27837</v>
      </c>
      <c r="M34" s="557">
        <f>M31+M32+M33</f>
        <v>413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43427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Валентина Димитрова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27" sqref="E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42</v>
      </c>
      <c r="L12" s="319">
        <v>130</v>
      </c>
      <c r="M12" s="319"/>
      <c r="N12" s="320">
        <f aca="true" t="shared" si="4" ref="N12:N41">K12+L12-M12</f>
        <v>172</v>
      </c>
      <c r="O12" s="319"/>
      <c r="P12" s="319"/>
      <c r="Q12" s="320">
        <f t="shared" si="0"/>
        <v>172</v>
      </c>
      <c r="R12" s="331">
        <f t="shared" si="1"/>
        <v>3272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2564</v>
      </c>
      <c r="E13" s="319">
        <v>98</v>
      </c>
      <c r="F13" s="319"/>
      <c r="G13" s="320">
        <f t="shared" si="2"/>
        <v>2662</v>
      </c>
      <c r="H13" s="319"/>
      <c r="I13" s="319"/>
      <c r="J13" s="320">
        <f t="shared" si="3"/>
        <v>2662</v>
      </c>
      <c r="K13" s="319">
        <v>1175</v>
      </c>
      <c r="L13" s="319">
        <v>362</v>
      </c>
      <c r="M13" s="319"/>
      <c r="N13" s="320">
        <f t="shared" si="4"/>
        <v>1537</v>
      </c>
      <c r="O13" s="319"/>
      <c r="P13" s="319"/>
      <c r="Q13" s="320">
        <f t="shared" si="0"/>
        <v>1537</v>
      </c>
      <c r="R13" s="331">
        <f t="shared" si="1"/>
        <v>1125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575</v>
      </c>
      <c r="E14" s="319">
        <v>21</v>
      </c>
      <c r="F14" s="319"/>
      <c r="G14" s="320">
        <f t="shared" si="2"/>
        <v>596</v>
      </c>
      <c r="H14" s="319"/>
      <c r="I14" s="319"/>
      <c r="J14" s="320">
        <f t="shared" si="3"/>
        <v>596</v>
      </c>
      <c r="K14" s="319">
        <v>210</v>
      </c>
      <c r="L14" s="319">
        <v>106</v>
      </c>
      <c r="M14" s="319"/>
      <c r="N14" s="320">
        <f t="shared" si="4"/>
        <v>316</v>
      </c>
      <c r="O14" s="319"/>
      <c r="P14" s="319"/>
      <c r="Q14" s="320">
        <f t="shared" si="0"/>
        <v>316</v>
      </c>
      <c r="R14" s="331">
        <f t="shared" si="1"/>
        <v>280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</v>
      </c>
      <c r="E15" s="319"/>
      <c r="F15" s="319"/>
      <c r="G15" s="320">
        <f t="shared" si="2"/>
        <v>156</v>
      </c>
      <c r="H15" s="319"/>
      <c r="I15" s="319"/>
      <c r="J15" s="320">
        <f t="shared" si="3"/>
        <v>156</v>
      </c>
      <c r="K15" s="319">
        <v>60</v>
      </c>
      <c r="L15" s="319">
        <v>37</v>
      </c>
      <c r="M15" s="319"/>
      <c r="N15" s="320">
        <f t="shared" si="4"/>
        <v>97</v>
      </c>
      <c r="O15" s="319"/>
      <c r="P15" s="319"/>
      <c r="Q15" s="320">
        <f t="shared" si="0"/>
        <v>97</v>
      </c>
      <c r="R15" s="331">
        <f t="shared" si="1"/>
        <v>59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</v>
      </c>
      <c r="E17" s="319">
        <v>12</v>
      </c>
      <c r="F17" s="319">
        <v>25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</v>
      </c>
      <c r="E18" s="319"/>
      <c r="F18" s="319"/>
      <c r="G18" s="320">
        <f t="shared" si="2"/>
        <v>22</v>
      </c>
      <c r="H18" s="319"/>
      <c r="I18" s="319"/>
      <c r="J18" s="320">
        <f t="shared" si="3"/>
        <v>22</v>
      </c>
      <c r="K18" s="319">
        <v>8</v>
      </c>
      <c r="L18" s="319">
        <v>7</v>
      </c>
      <c r="M18" s="319"/>
      <c r="N18" s="320">
        <f t="shared" si="4"/>
        <v>15</v>
      </c>
      <c r="O18" s="319"/>
      <c r="P18" s="319"/>
      <c r="Q18" s="320">
        <f t="shared" si="0"/>
        <v>15</v>
      </c>
      <c r="R18" s="331">
        <f t="shared" si="1"/>
        <v>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6868</v>
      </c>
      <c r="E19" s="321">
        <f>SUM(E11:E18)</f>
        <v>131</v>
      </c>
      <c r="F19" s="321">
        <f>SUM(F11:F18)</f>
        <v>25</v>
      </c>
      <c r="G19" s="320">
        <f t="shared" si="2"/>
        <v>6974</v>
      </c>
      <c r="H19" s="321">
        <f>SUM(H11:H18)</f>
        <v>0</v>
      </c>
      <c r="I19" s="321">
        <f>SUM(I11:I18)</f>
        <v>0</v>
      </c>
      <c r="J19" s="320">
        <f t="shared" si="3"/>
        <v>6974</v>
      </c>
      <c r="K19" s="321">
        <f>SUM(K11:K18)</f>
        <v>1495</v>
      </c>
      <c r="L19" s="321">
        <f>SUM(L11:L18)</f>
        <v>642</v>
      </c>
      <c r="M19" s="321">
        <f>SUM(M11:M18)</f>
        <v>0</v>
      </c>
      <c r="N19" s="320">
        <f t="shared" si="4"/>
        <v>2137</v>
      </c>
      <c r="O19" s="321">
        <f>SUM(O11:O18)</f>
        <v>0</v>
      </c>
      <c r="P19" s="321">
        <f>SUM(P11:P18)</f>
        <v>0</v>
      </c>
      <c r="Q19" s="320">
        <f t="shared" si="0"/>
        <v>2137</v>
      </c>
      <c r="R19" s="331">
        <f t="shared" si="1"/>
        <v>4837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12984</v>
      </c>
      <c r="E23" s="319">
        <f>502+54</f>
        <v>556</v>
      </c>
      <c r="F23" s="319"/>
      <c r="G23" s="320">
        <f t="shared" si="2"/>
        <v>13540</v>
      </c>
      <c r="H23" s="319"/>
      <c r="I23" s="319"/>
      <c r="J23" s="320">
        <f t="shared" si="3"/>
        <v>13540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13508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/>
      <c r="F24" s="319"/>
      <c r="G24" s="320">
        <f t="shared" si="2"/>
        <v>922</v>
      </c>
      <c r="H24" s="319"/>
      <c r="I24" s="319"/>
      <c r="J24" s="320">
        <f t="shared" si="3"/>
        <v>922</v>
      </c>
      <c r="K24" s="319">
        <v>855</v>
      </c>
      <c r="L24" s="319">
        <v>35</v>
      </c>
      <c r="M24" s="319"/>
      <c r="N24" s="320">
        <f t="shared" si="4"/>
        <v>890</v>
      </c>
      <c r="O24" s="319"/>
      <c r="P24" s="319"/>
      <c r="Q24" s="320">
        <f t="shared" si="0"/>
        <v>890</v>
      </c>
      <c r="R24" s="331">
        <f t="shared" si="1"/>
        <v>32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3981+99+101+52</f>
        <v>4233</v>
      </c>
      <c r="E26" s="319">
        <v>4</v>
      </c>
      <c r="F26" s="319">
        <v>54</v>
      </c>
      <c r="G26" s="320">
        <f t="shared" si="2"/>
        <v>4183</v>
      </c>
      <c r="H26" s="319"/>
      <c r="I26" s="319"/>
      <c r="J26" s="320">
        <f t="shared" si="3"/>
        <v>4183</v>
      </c>
      <c r="K26" s="319">
        <v>90</v>
      </c>
      <c r="L26" s="319"/>
      <c r="M26" s="319"/>
      <c r="N26" s="320">
        <f t="shared" si="4"/>
        <v>90</v>
      </c>
      <c r="O26" s="319"/>
      <c r="P26" s="319"/>
      <c r="Q26" s="320">
        <f t="shared" si="0"/>
        <v>90</v>
      </c>
      <c r="R26" s="331">
        <f t="shared" si="1"/>
        <v>4093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18139</v>
      </c>
      <c r="E27" s="323">
        <f aca="true" t="shared" si="5" ref="E27:P27">SUM(E23:E26)</f>
        <v>560</v>
      </c>
      <c r="F27" s="323">
        <f t="shared" si="5"/>
        <v>54</v>
      </c>
      <c r="G27" s="324">
        <f t="shared" si="2"/>
        <v>18645</v>
      </c>
      <c r="H27" s="323">
        <f t="shared" si="5"/>
        <v>0</v>
      </c>
      <c r="I27" s="323">
        <f t="shared" si="5"/>
        <v>0</v>
      </c>
      <c r="J27" s="324">
        <f t="shared" si="3"/>
        <v>18645</v>
      </c>
      <c r="K27" s="323">
        <f t="shared" si="5"/>
        <v>977</v>
      </c>
      <c r="L27" s="323">
        <f t="shared" si="5"/>
        <v>35</v>
      </c>
      <c r="M27" s="323">
        <f t="shared" si="5"/>
        <v>0</v>
      </c>
      <c r="N27" s="324">
        <f t="shared" si="4"/>
        <v>1012</v>
      </c>
      <c r="O27" s="323">
        <f t="shared" si="5"/>
        <v>0</v>
      </c>
      <c r="P27" s="323">
        <f t="shared" si="5"/>
        <v>0</v>
      </c>
      <c r="Q27" s="324">
        <f t="shared" si="0"/>
        <v>1012</v>
      </c>
      <c r="R27" s="334">
        <f t="shared" si="1"/>
        <v>17633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26061</v>
      </c>
      <c r="E42" s="340">
        <f>E19+E20+E21+E27+E40+E41</f>
        <v>691</v>
      </c>
      <c r="F42" s="340">
        <f aca="true" t="shared" si="11" ref="F42:R42">F19+F20+F21+F27+F40+F41</f>
        <v>79</v>
      </c>
      <c r="G42" s="340">
        <f t="shared" si="11"/>
        <v>26673</v>
      </c>
      <c r="H42" s="340">
        <f t="shared" si="11"/>
        <v>0</v>
      </c>
      <c r="I42" s="340">
        <f t="shared" si="11"/>
        <v>0</v>
      </c>
      <c r="J42" s="340">
        <f t="shared" si="11"/>
        <v>26673</v>
      </c>
      <c r="K42" s="340">
        <f t="shared" si="11"/>
        <v>2472</v>
      </c>
      <c r="L42" s="340">
        <f t="shared" si="11"/>
        <v>677</v>
      </c>
      <c r="M42" s="340">
        <f t="shared" si="11"/>
        <v>0</v>
      </c>
      <c r="N42" s="340">
        <f t="shared" si="11"/>
        <v>3149</v>
      </c>
      <c r="O42" s="340">
        <f t="shared" si="11"/>
        <v>0</v>
      </c>
      <c r="P42" s="340">
        <f t="shared" si="11"/>
        <v>0</v>
      </c>
      <c r="Q42" s="340">
        <f t="shared" si="11"/>
        <v>3149</v>
      </c>
      <c r="R42" s="341">
        <f t="shared" si="11"/>
        <v>23524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43427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Валентина Димитрова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5">
      <selection activeCell="D95" sqref="D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127</v>
      </c>
      <c r="D23" s="434"/>
      <c r="E23" s="433">
        <f t="shared" si="0"/>
        <v>127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837</v>
      </c>
      <c r="D26" s="353">
        <f>SUM(D27:D29)</f>
        <v>837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440</v>
      </c>
      <c r="D27" s="359">
        <v>440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837-440</f>
        <v>397</v>
      </c>
      <c r="D28" s="359">
        <f>837-440</f>
        <v>397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3865</v>
      </c>
      <c r="D30" s="359">
        <v>3865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229</v>
      </c>
      <c r="D31" s="359">
        <v>229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328</v>
      </c>
      <c r="D32" s="359">
        <v>328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10</v>
      </c>
      <c r="D36" s="359">
        <v>10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15165</v>
      </c>
      <c r="D40" s="353">
        <f>SUM(D41:D44)</f>
        <v>15165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15165</v>
      </c>
      <c r="D44" s="359">
        <v>15165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20464</v>
      </c>
      <c r="D45" s="429">
        <f>D26+D30+D31+D33+D32+D34+D35+D40</f>
        <v>20464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20591</v>
      </c>
      <c r="D46" s="435">
        <f>D45+D23+D21+D11</f>
        <v>20464</v>
      </c>
      <c r="E46" s="436">
        <f>E45+E23+E21+E11</f>
        <v>127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7737</v>
      </c>
      <c r="D54" s="129">
        <f>SUM(D55:D57)</f>
        <v>0</v>
      </c>
      <c r="E54" s="127">
        <f>C54-D54</f>
        <v>7737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7737</v>
      </c>
      <c r="D55" s="188"/>
      <c r="E55" s="127">
        <f>C55-D55</f>
        <v>7737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273</v>
      </c>
      <c r="D58" s="129">
        <f>D59+D61</f>
        <v>0</v>
      </c>
      <c r="E58" s="127">
        <f t="shared" si="1"/>
        <v>273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273</v>
      </c>
      <c r="D59" s="188"/>
      <c r="E59" s="127">
        <f t="shared" si="1"/>
        <v>273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372</v>
      </c>
      <c r="D64" s="188"/>
      <c r="E64" s="127">
        <f t="shared" si="1"/>
        <v>372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123+512</f>
        <v>635</v>
      </c>
      <c r="D66" s="188">
        <v>123</v>
      </c>
      <c r="E66" s="127">
        <f t="shared" si="1"/>
        <v>512</v>
      </c>
      <c r="F66" s="187"/>
    </row>
    <row r="67" spans="1:6" ht="15.75">
      <c r="A67" s="361" t="s">
        <v>684</v>
      </c>
      <c r="B67" s="126" t="s">
        <v>685</v>
      </c>
      <c r="C67" s="188">
        <f>123+512</f>
        <v>635</v>
      </c>
      <c r="D67" s="188">
        <v>123</v>
      </c>
      <c r="E67" s="127">
        <f t="shared" si="1"/>
        <v>512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9017</v>
      </c>
      <c r="D68" s="426">
        <f>D54+D58+D63+D64+D65+D66</f>
        <v>123</v>
      </c>
      <c r="E68" s="427">
        <f t="shared" si="1"/>
        <v>8894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338</v>
      </c>
      <c r="D70" s="188"/>
      <c r="E70" s="127">
        <f t="shared" si="1"/>
        <v>338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7203</v>
      </c>
      <c r="D73" s="128">
        <f>SUM(D74:D76)</f>
        <v>7203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7203-6892</f>
        <v>311</v>
      </c>
      <c r="D74" s="188">
        <v>311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6803+89</f>
        <v>6892</v>
      </c>
      <c r="D76" s="188">
        <v>6892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501</v>
      </c>
      <c r="D77" s="129">
        <f>D78+D80</f>
        <v>501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501</v>
      </c>
      <c r="D78" s="188">
        <v>501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5970</v>
      </c>
      <c r="D87" s="125">
        <f>SUM(D88:D92)+D96</f>
        <v>5970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7</v>
      </c>
      <c r="D88" s="188">
        <v>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3676</v>
      </c>
      <c r="D89" s="188">
        <v>3676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252</v>
      </c>
      <c r="D90" s="188">
        <v>252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931</v>
      </c>
      <c r="D91" s="188">
        <v>931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421</v>
      </c>
      <c r="D92" s="129">
        <f>SUM(D93:D95)</f>
        <v>421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96</v>
      </c>
      <c r="D94" s="188">
        <v>96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421-96</f>
        <v>325</v>
      </c>
      <c r="D95" s="188">
        <f>421-96</f>
        <v>325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683</v>
      </c>
      <c r="D96" s="188">
        <v>683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709</v>
      </c>
      <c r="D97" s="188">
        <v>709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14383</v>
      </c>
      <c r="D98" s="424">
        <f>D87+D82+D77+D73+D97</f>
        <v>14383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23738</v>
      </c>
      <c r="D99" s="418">
        <f>D98+D70+D68</f>
        <v>14506</v>
      </c>
      <c r="E99" s="418">
        <f>E98+E70+E68</f>
        <v>9232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43427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Валентина Димитрова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6" sqref="F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43427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Валентина Димитрова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30.09.2018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52703</v>
      </c>
      <c r="D6" s="643">
        <f aca="true" t="shared" si="0" ref="D6:D15">C6-E6</f>
        <v>0</v>
      </c>
      <c r="E6" s="642">
        <f>'1-Баланс'!G95</f>
        <v>52703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27837</v>
      </c>
      <c r="D7" s="643">
        <f t="shared" si="0"/>
        <v>23055</v>
      </c>
      <c r="E7" s="642">
        <f>'1-Баланс'!G18</f>
        <v>4782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-6080</v>
      </c>
      <c r="D8" s="643">
        <f t="shared" si="0"/>
        <v>0</v>
      </c>
      <c r="E8" s="642">
        <f>ABS('2-Отчет за доходите'!C44)-ABS('2-Отчет за доходите'!G44)</f>
        <v>-6080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1856</v>
      </c>
      <c r="D9" s="643">
        <f t="shared" si="0"/>
        <v>0</v>
      </c>
      <c r="E9" s="642">
        <f>'3-Отчет за паричния поток'!C45</f>
        <v>1856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754</v>
      </c>
      <c r="D10" s="643">
        <f t="shared" si="0"/>
        <v>0</v>
      </c>
      <c r="E10" s="642">
        <f>'3-Отчет за паричния поток'!C46</f>
        <v>754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27837</v>
      </c>
      <c r="D11" s="643">
        <f t="shared" si="0"/>
        <v>0</v>
      </c>
      <c r="E11" s="642">
        <f>'4-Отчет за собствения капитал'!L34</f>
        <v>27837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4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2018-11-22T09:09:52Z</cp:lastPrinted>
  <dcterms:created xsi:type="dcterms:W3CDTF">2006-09-16T00:00:00Z</dcterms:created>
  <dcterms:modified xsi:type="dcterms:W3CDTF">2018-11-22T09:41:03Z</dcterms:modified>
  <cp:category/>
  <cp:version/>
  <cp:contentType/>
  <cp:contentStatus/>
</cp:coreProperties>
</file>