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<sst xmlns="http://schemas.openxmlformats.org/spreadsheetml/2006/main" count="1077" uniqueCount="903">
  <si>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</si>
  <si>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</si>
  <si>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</si>
  <si>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</si>
  <si>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</si>
  <si>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</si>
  <si>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</si>
  <si>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</si>
  <si>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</si>
  <si>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</si>
  <si>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</si>
  <si>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</si>
  <si>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</si>
  <si>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</si>
  <si>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</si>
  <si>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</si>
  <si>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</si>
  <si>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</si>
  <si>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</si>
  <si>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</si>
  <si>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</si>
  <si>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</si>
  <si>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</si>
  <si>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</si>
  <si>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</si>
  <si>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</si>
  <si>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</si>
  <si>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</si>
  <si>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</si>
  <si>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</si>
  <si>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</si>
  <si>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</si>
  <si>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</si>
  <si>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</si>
  <si>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</si>
  <si>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</si>
  <si>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</si>
  <si>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</si>
  <si>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</si>
  <si>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</si>
  <si>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</si>
  <si>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</si>
  <si>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</si>
  <si>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</si>
  <si>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</si>
  <si>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</si>
  <si>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</si>
  <si>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</si>
  <si>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</si>
  <si>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</si>
  <si>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</si>
  <si>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</si>
  <si>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</si>
  <si>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</si>
  <si>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</si>
  <si>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</si>
  <si>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</si>
  <si>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</si>
  <si>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</si>
  <si>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</si>
  <si>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</si>
  <si>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</si>
  <si>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</si>
  <si>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</si>
  <si>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</si>
  <si>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</si>
  <si>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</si>
  <si>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</si>
  <si>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</si>
  <si>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</si>
  <si>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</si>
  <si>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</si>
  <si>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</si>
  <si>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</si>
  <si>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</si>
  <si>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</si>
  <si>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</si>
  <si>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</si>
  <si>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</si>
  <si>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</si>
  <si>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</si>
  <si>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</si>
  <si>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</si>
  <si>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</si>
  <si>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</si>
  <si>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</si>
  <si>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</si>
  <si>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</si>
  <si>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</si>
  <si>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</si>
  <si>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</si>
  <si>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</si>
  <si>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</si>
  <si>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</si>
  <si>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</si>
  <si>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</si>
  <si>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</si>
  <si>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</si>
  <si>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</si>
  <si>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</si>
  <si>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</si>
  <si>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</si>
  <si>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</si>
  <si>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</si>
  <si>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</si>
  <si>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</si>
  <si>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</si>
  <si>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</si>
  <si>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</si>
  <si>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</si>
  <si>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</si>
  <si>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</si>
  <si>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</si>
  <si>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</si>
  <si>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</si>
  <si>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</si>
  <si>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</si>
  <si>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</si>
  <si>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</si>
  <si>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</si>
  <si>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</si>
  <si>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</si>
  <si>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</si>
  <si>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</si>
  <si>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</si>
  <si>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</si>
  <si>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</si>
  <si>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</si>
  <si>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</si>
  <si>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</si>
  <si>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</si>
  <si>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</si>
  <si>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</si>
  <si>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</si>
  <si>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</si>
  <si>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</si>
  <si>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</si>
  <si>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</si>
  <si>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</si>
  <si>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</si>
  <si>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</si>
  <si>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</si>
  <si>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</si>
  <si>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</si>
  <si>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</si>
  <si>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</si>
  <si>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</si>
  <si>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</si>
  <si>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</si>
  <si>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</si>
  <si>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</si>
  <si>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</si>
  <si>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</si>
  <si>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</si>
  <si>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</si>
  <si>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</si>
  <si>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</si>
  <si>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</si>
  <si>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</si>
  <si>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</si>
  <si>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</si>
  <si>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</si>
  <si>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</si>
  <si>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</si>
  <si>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</si>
  <si>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</si>
  <si>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</si>
  <si>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</si>
  <si>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</si>
  <si>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</si>
  <si>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</si>
  <si>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</si>
  <si>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</si>
  <si>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</si>
  <si>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</si>
  <si>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</si>
  <si>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</si>
  <si>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</si>
  <si>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</si>
  <si>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</si>
  <si>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</si>
  <si>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</si>
  <si>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</si>
  <si>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</si>
  <si>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</si>
  <si>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</si>
  <si>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</si>
  <si>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</si>
  <si>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</si>
  <si>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</si>
  <si>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</si>
  <si>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</si>
  <si>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</si>
  <si>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</si>
  <si>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</si>
  <si>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</si>
  <si>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</si>
  <si>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</si>
  <si>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</si>
  <si>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</si>
  <si>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</si>
  <si>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</si>
  <si>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</si>
  <si>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</si>
  <si>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</si>
  <si>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</si>
  <si>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</si>
  <si>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</si>
  <si>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</si>
  <si>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</si>
  <si>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</si>
  <si>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</si>
  <si>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</si>
  <si>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</si>
  <si>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</si>
  <si>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</si>
  <si>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</si>
  <si>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</si>
  <si>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</si>
  <si>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</si>
  <si>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</si>
  <si>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</si>
  <si>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</si>
  <si>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</si>
  <si>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</si>
  <si>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</si>
  <si>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</si>
  <si>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</si>
  <si>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</si>
  <si>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</si>
  <si>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</si>
  <si>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</si>
  <si>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</si>
  <si>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</si>
  <si>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</si>
  <si>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</si>
  <si>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</si>
  <si>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</si>
  <si>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</si>
  <si>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</si>
  <si>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</si>
  <si>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</si>
  <si>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</si>
  <si>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</si>
  <si>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</si>
  <si>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</si>
  <si>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</si>
  <si>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</si>
  <si>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</si>
  <si>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</si>
  <si>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</si>
  <si>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</si>
  <si>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</si>
  <si>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</si>
  <si>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</si>
  <si>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</si>
  <si>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</si>
  <si>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</si>
  <si>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</si>
  <si>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</si>
  <si>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</si>
  <si>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</si>
  <si>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</si>
  <si>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</si>
  <si>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</si>
  <si>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</si>
  <si>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</si>
  <si>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</si>
  <si>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</si>
  <si>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</si>
  <si>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</si>
  <si>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</si>
  <si>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</si>
  <si>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</si>
  <si>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</si>
  <si>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</si>
  <si>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</si>
  <si>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</si>
  <si>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</si>
  <si>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</si>
  <si>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</si>
  <si>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</si>
  <si>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</si>
  <si>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</si>
  <si>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</si>
  <si>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</si>
  <si>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</si>
  <si>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</si>
  <si>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</si>
  <si>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</si>
  <si>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</si>
  <si>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</si>
  <si>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</si>
  <si>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</si>
  <si>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</si>
  <si>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</si>
  <si>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</si>
  <si>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</si>
  <si>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</si>
  <si>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</si>
  <si>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</si>
  <si>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</si>
  <si>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</si>
  <si>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</si>
  <si>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</si>
  <si>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</si>
  <si>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</si>
  <si>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</si>
  <si>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</si>
  <si>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</si>
  <si>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</si>
  <si>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</si>
  <si>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</si>
  <si>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</si>
  <si>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</si>
  <si>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</si>
  <si>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</si>
  <si>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</si>
  <si>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</si>
  <si>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</si>
  <si>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</si>
  <si>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</si>
  <si>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</si>
  <si>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</si>
  <si>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</si>
  <si>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</si>
  <si>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</si>
  <si>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</si>
  <si>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</si>
  <si>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</si>
  <si>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</si>
  <si>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</si>
  <si>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</si>
  <si>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</si>
  <si>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</si>
  <si>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</si>
  <si>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</si>
  <si>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</si>
  <si>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</si>
  <si>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</si>
  <si>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</si>
  <si>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</si>
  <si>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</si>
  <si>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</si>
  <si>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</si>
  <si>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</si>
  <si>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</si>
  <si>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</si>
  <si>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</si>
  <si>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</si>
  <si>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</si>
  <si>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</si>
  <si>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</si>
  <si>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</si>
  <si>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</si>
  <si>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</si>
  <si>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</si>
  <si>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</si>
  <si>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</si>
  <si>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</si>
  <si>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</si>
  <si>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</si>
  <si>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</si>
  <si>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</si>
  <si>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</si>
  <si>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</si>
  <si>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</si>
  <si>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</si>
  <si>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</si>
  <si>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</si>
  <si>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</si>
  <si>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</si>
  <si>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</si>
  <si>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</si>
  <si>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</si>
  <si>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</si>
  <si>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</si>
  <si>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</si>
  <si>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</si>
  <si>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</si>
  <si>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</si>
  <si>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</si>
  <si>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</si>
  <si>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</si>
  <si>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</si>
  <si>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</si>
  <si>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</si>
  <si>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</si>
  <si>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</si>
  <si>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</si>
  <si>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</si>
  <si>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</si>
  <si>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</si>
  <si>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</si>
  <si>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</si>
  <si>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</si>
  <si>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</si>
  <si>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</si>
  <si>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</si>
  <si>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</si>
  <si>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</si>
  <si>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</si>
  <si>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</si>
  <si>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</si>
  <si>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</si>
  <si>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</si>
  <si>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</si>
  <si>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</si>
  <si>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</si>
  <si>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</si>
  <si>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</si>
  <si>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</si>
  <si>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</si>
  <si>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</si>
  <si>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</si>
  <si>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</si>
  <si>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</si>
  <si>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</si>
  <si>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</si>
  <si>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</si>
  <si>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</si>
  <si>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</si>
  <si>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</si>
  <si>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</si>
  <si>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</si>
  <si>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</si>
  <si>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</si>
  <si>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</si>
  <si>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</si>
  <si>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</si>
  <si>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</si>
  <si>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</si>
  <si>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</si>
  <si>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</si>
  <si>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</si>
  <si>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</si>
  <si>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</si>
  <si>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</si>
  <si>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</si>
  <si>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</si>
  <si>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</si>
  <si>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</si>
  <si>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</si>
  <si>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</si>
  <si>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</si>
  <si>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</si>
  <si>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</si>
  <si>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</si>
  <si>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</si>
  <si>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</si>
  <si>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</si>
  <si>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</si>
  <si>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</si>
  <si>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</si>
  <si>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</si>
  <si>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</si>
  <si>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</si>
  <si>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</si>
  <si>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</si>
  <si>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</si>
  <si>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</si>
  <si>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</si>
  <si>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</si>
  <si>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</si>
  <si>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</si>
  <si>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</si>
  <si>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</si>
  <si>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</si>
  <si>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</si>
  <si>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</si>
  <si>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</si>
  <si>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</si>
  <si>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</si>
  <si>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</si>
  <si>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</si>
  <si>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</si>
  <si>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</si>
  <si>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</si>
  <si>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</si>
  <si>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</si>
  <si>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</si>
  <si>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</si>
  <si>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</si>
  <si>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</si>
  <si>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</si>
  <si>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</si>
  <si>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</si>
  <si>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</si>
  <si>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</si>
  <si>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</si>
  <si>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</si>
  <si>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</si>
  <si>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</si>
  <si>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</si>
  <si>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</si>
  <si>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</si>
  <si>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</si>
  <si>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</si>
  <si>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</si>
  <si>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</si>
  <si>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</si>
  <si>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</si>
  <si>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</si>
  <si>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</si>
  <si>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</si>
  <si>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</si>
  <si>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</si>
  <si>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</si>
  <si>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</si>
  <si>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</si>
  <si>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</si>
  <si>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</si>
  <si>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</si>
  <si>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</si>
  <si>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</si>
  <si>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</si>
  <si>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</si>
  <si>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</si>
  <si>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</si>
  <si>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</si>
  <si>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</si>
  <si>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</si>
  <si>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</si>
  <si>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</si>
  <si>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</si>
  <si>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</si>
  <si>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</si>
  <si>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</si>
  <si>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</si>
  <si>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</si>
  <si>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</si>
  <si>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</si>
  <si>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</si>
  <si>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</si>
  <si>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</si>
  <si>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</si>
  <si>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</si>
  <si>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</si>
  <si>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</si>
  <si>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</si>
  <si>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</si>
  <si>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</si>
  <si>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</si>
  <si>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</si>
  <si>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</si>
  <si>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</si>
  <si>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</si>
  <si>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</si>
  <si>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</si>
  <si>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</si>
  <si>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</si>
  <si>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</si>
  <si>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</si>
  <si>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</si>
  <si>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</si>
  <si>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</si>
  <si>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</si>
  <si>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</si>
  <si>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</si>
  <si>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</si>
  <si>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</si>
  <si>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</si>
  <si>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</si>
  <si>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</si>
  <si>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</si>
  <si>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</si>
  <si>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</si>
  <si>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</si>
  <si>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</si>
  <si>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</si>
  <si>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</si>
  <si>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</si>
  <si>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</si>
  <si>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</si>
  <si>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</si>
  <si>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</si>
  <si>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</si>
  <si>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</si>
  <si>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</si>
  <si>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</si>
  <si>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</si>
  <si>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</si>
  <si>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</si>
  <si>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</si>
  <si>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</si>
  <si>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</si>
  <si>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</si>
  <si>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</si>
  <si>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</si>
  <si>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</si>
  <si>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</si>
  <si>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</si>
  <si>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</si>
  <si>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</si>
  <si>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</si>
  <si>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</si>
  <si>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</si>
  <si>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</si>
  <si>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</si>
  <si>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</si>
  <si>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</si>
  <si>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</si>
  <si>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</si>
  <si>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</si>
  <si>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</si>
  <si>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</si>
  <si>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</si>
  <si>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</si>
  <si>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</si>
  <si>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</si>
  <si>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</si>
  <si>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</si>
  <si>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</si>
  <si>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</si>
  <si>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</si>
  <si>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</si>
  <si>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</si>
  <si>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</si>
  <si>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</si>
  <si>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</si>
  <si>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</si>
  <si>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</si>
  <si>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</si>
  <si>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</si>
  <si>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</si>
  <si>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</si>
  <si>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</si>
  <si>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</si>
  <si>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</si>
  <si>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</si>
  <si>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</si>
  <si>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</si>
  <si>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</si>
  <si>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</si>
  <si>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</si>
  <si>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</si>
  <si>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</si>
  <si>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</si>
  <si>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</si>
  <si>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</si>
  <si>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</si>
  <si>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</si>
  <si>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</si>
  <si>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</si>
  <si>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</si>
  <si>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</si>
  <si>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</si>
  <si>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</si>
  <si>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</si>
  <si>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</si>
  <si>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</si>
  <si>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</si>
  <si>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</si>
  <si>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</si>
  <si>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</si>
  <si>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</si>
  <si>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</si>
  <si>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</si>
  <si>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</si>
  <si>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</si>
  <si>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</si>
  <si>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</si>
  <si>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</si>
  <si>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</si>
  <si>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</si>
  <si>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</si>
  <si>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</si>
  <si>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</si>
  <si>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</si>
  <si>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</si>
  <si>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</si>
  <si>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</si>
  <si>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</si>
  <si>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</si>
  <si>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</si>
  <si>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</si>
  <si>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</si>
  <si>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</si>
  <si>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</si>
  <si>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</si>
  <si>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</si>
  <si>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</si>
  <si>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</si>
  <si>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</si>
  <si>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</si>
  <si>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</si>
  <si>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</si>
  <si>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</si>
  <si>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</si>
  <si>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</si>
  <si>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</si>
  <si>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</si>
  <si>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</si>
  <si>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</si>
  <si>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</si>
  <si>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</si>
  <si>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</si>
  <si>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</si>
  <si>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</si>
  <si>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</si>
  <si>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</si>
  <si>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</si>
  <si>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</si>
  <si>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</si>
  <si>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</si>
  <si>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</si>
  <si>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</si>
  <si>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</si>
  <si>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</si>
  <si>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</si>
  <si>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</si>
  <si>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</si>
  <si>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</si>
  <si>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</si>
  <si>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</si>
  <si>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</si>
  <si>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</si>
  <si>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</si>
  <si>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</si>
  <si>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</si>
  <si>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</si>
  <si>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</si>
  <si>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</si>
  <si>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</si>
  <si>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</si>
  <si>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</si>
  <si>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</si>
  <si>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</si>
  <si>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</si>
  <si>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</si>
  <si>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</si>
  <si>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</si>
  <si>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</si>
  <si>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</si>
  <si>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</si>
  <si>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</si>
  <si>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</si>
  <si>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</si>
  <si>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</si>
  <si>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</si>
  <si>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</si>
  <si>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</si>
  <si>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</si>
  <si>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</si>
  <si>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</si>
  <si>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</si>
  <si>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</si>
  <si>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</si>
  <si>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</si>
  <si>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</si>
  <si>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</si>
  <si>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</si>
  <si>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</si>
  <si>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</si>
  <si>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</si>
  <si>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</si>
  <si>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</si>
  <si>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</si>
  <si>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</si>
  <si>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</si>
  <si>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</si>
  <si>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</si>
  <si>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</si>
  <si>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</si>
  <si>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</si>
  <si>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</si>
  <si>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</si>
  <si>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</si>
  <si>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</si>
  <si>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</si>
  <si>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</si>
  <si>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</si>
  <si>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</si>
  <si>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</si>
  <si>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</si>
  <si>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</si>
  <si>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</si>
  <si>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</si>
  <si>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</si>
  <si>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</si>
  <si>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</si>
  <si>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</si>
  <si>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</si>
  <si>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</si>
  <si>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</si>
  <si>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</si>
  <si>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</si>
  <si>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</si>
  <si>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</si>
  <si>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</si>
  <si>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</si>
  <si>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</si>
  <si>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</si>
  <si>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</si>
  <si>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</si>
  <si>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</si>
  <si>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</si>
  <si>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</si>
  <si>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</si>
  <si>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</si>
  <si>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</si>
  <si>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</si>
  <si>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</si>
  <si>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</si>
  <si>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</si>
  <si>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</si>
  <si>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</si>
  <si>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</si>
  <si>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</si>
  <si>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</si>
  <si>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</si>
  <si>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</si>
  <si>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</si>
  <si>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</si>
  <si>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</si>
  <si>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</si>
  <si>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</si>
  <si>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</si>
  <si>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</si>
  <si>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</si>
  <si>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</si>
  <si>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</si>
  <si>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</si>
  <si>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</si>
  <si>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</si>
  <si>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</si>
  <si>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</si>
  <si>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</si>
  <si>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</si>
  <si>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</si>
  <si>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</si>
  <si>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</si>
  <si>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</si>
  <si>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</si>
  <si>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</si>
  <si>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</si>
  <si>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</si>
  <si>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</si>
  <si>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</si>
  <si>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</si>
  <si>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</si>
  <si>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</si>
  <si>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</si>
  <si>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</si>
  <si>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</si>
  <si>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</si>
  <si>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</si>
  <si>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</si>
  <si>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</si>
  <si>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</si>
  <si>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</si>
  <si>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</si>
  <si>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</si>
  <si>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</si>
  <si>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</si>
  <si>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</si>
  <si>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</si>
  <si>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</si>
  <si>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</si>
  <si>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</si>
  <si>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</si>
  <si>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</si>
  <si>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</si>
  <si>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</si>
  <si>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</si>
  <si>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</si>
  <si>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</si>
  <si>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</si>
  <si>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</si>
  <si>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</si>
  <si>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</si>
  <si>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</si>
  <si>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</si>
  <si>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</si>
  <si>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</si>
  <si>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</si>
  <si>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</si>
  <si>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</si>
  <si>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</si>
  <si>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</si>
  <si>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</si>
  <si>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</si>
  <si>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</si>
  <si>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</si>
  <si>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</si>
  <si>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</si>
  <si>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</si>
  <si>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</si>
  <si>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</si>
  <si>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</si>
  <si>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</si>
  <si>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 xml:space="preserve">                                            М.Кълчишков</t>
  </si>
  <si>
    <t xml:space="preserve">                                               П.Атанасов</t>
  </si>
  <si>
    <t xml:space="preserve">                                                  Ръководител…</t>
  </si>
  <si>
    <t xml:space="preserve">                                                П.Атанасов</t>
  </si>
  <si>
    <t>01.01.2015-31.12.2015</t>
  </si>
  <si>
    <t xml:space="preserve">Дата на съставяне:25.02.2016                                </t>
  </si>
  <si>
    <t xml:space="preserve">Дата  на съставяне: 25.02.2016                                                                                                                   </t>
  </si>
  <si>
    <t>Дата на съставяне: 25.02.2016</t>
  </si>
  <si>
    <t>Дата на съставяне:25.02.2016</t>
  </si>
  <si>
    <t>Дата на съставяне: 25.06.2016</t>
  </si>
  <si>
    <t>1.Българска индустриална и търговска корпорация ХАД</t>
  </si>
  <si>
    <t>15. София Инвест Брокеридж АД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</si>
</sst>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2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C83" sqref="C8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9"/>
      <c r="C4" s="589"/>
      <c r="D4" s="589"/>
      <c r="E4" s="504" t="s">
        <v>864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895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3594</v>
      </c>
      <c r="D11" s="151">
        <v>3594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16438</v>
      </c>
      <c r="D12" s="151">
        <v>16952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2409</v>
      </c>
      <c r="D13" s="151">
        <v>2878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</v>
      </c>
      <c r="D15" s="151">
        <v>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754</v>
      </c>
      <c r="D16" s="151">
        <v>966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2756</v>
      </c>
      <c r="D17" s="151">
        <v>2096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25993</v>
      </c>
      <c r="D19" s="155">
        <f>SUM(D11:D18)</f>
        <v>26518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1935</v>
      </c>
      <c r="D20" s="151">
        <v>1989</v>
      </c>
      <c r="E20" s="237" t="s">
        <v>57</v>
      </c>
      <c r="F20" s="242" t="s">
        <v>58</v>
      </c>
      <c r="G20" s="158">
        <v>-307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20545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13767</v>
      </c>
      <c r="H27" s="154">
        <f>SUM(H28:H30)</f>
        <v>14515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13767</v>
      </c>
      <c r="H28" s="152">
        <v>14515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13905</v>
      </c>
      <c r="H33" s="154">
        <f>H27+H31+H32</f>
        <v>14012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12366</v>
      </c>
      <c r="D34" s="155">
        <f>SUM(D35:D38)</f>
        <v>15867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41034</v>
      </c>
      <c r="H36" s="154">
        <f>H25+H17+H33</f>
        <v>40956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11520</v>
      </c>
      <c r="D37" s="151">
        <v>11539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846</v>
      </c>
      <c r="D38" s="151">
        <v>4328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995</v>
      </c>
      <c r="D39" s="159">
        <f>D40+D41+D43</f>
        <v>0</v>
      </c>
      <c r="E39" s="445" t="s">
        <v>118</v>
      </c>
      <c r="F39" s="261" t="s">
        <v>119</v>
      </c>
      <c r="G39" s="158">
        <v>11129</v>
      </c>
      <c r="H39" s="158">
        <v>10185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995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13391</v>
      </c>
      <c r="D45" s="155">
        <f>D34+D39+D44</f>
        <v>15897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877</v>
      </c>
      <c r="H53" s="152">
        <v>866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41322</v>
      </c>
      <c r="D55" s="155">
        <f>D19+D20+D21+D27+D32+D45+D51+D53+D54</f>
        <v>44406</v>
      </c>
      <c r="E55" s="237" t="s">
        <v>172</v>
      </c>
      <c r="F55" s="261" t="s">
        <v>173</v>
      </c>
      <c r="G55" s="154">
        <f>G49+G51+G52+G53+G54</f>
        <v>877</v>
      </c>
      <c r="H55" s="154">
        <f>H49+H51+H52+H53+H54</f>
        <v>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476</v>
      </c>
      <c r="D58" s="151">
        <v>425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804</v>
      </c>
      <c r="D59" s="151">
        <v>503</v>
      </c>
      <c r="E59" s="251" t="s">
        <v>181</v>
      </c>
      <c r="F59" s="242" t="s">
        <v>182</v>
      </c>
      <c r="G59" s="152">
        <v>601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421</v>
      </c>
      <c r="D60" s="151">
        <v>320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116</v>
      </c>
      <c r="D61" s="151">
        <v>113</v>
      </c>
      <c r="E61" s="243" t="s">
        <v>189</v>
      </c>
      <c r="F61" s="272" t="s">
        <v>190</v>
      </c>
      <c r="G61" s="154">
        <f>SUM(G62:G68)</f>
        <v>2797</v>
      </c>
      <c r="H61" s="154">
        <f>SUM(H62:H68)</f>
        <v>2692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1495</v>
      </c>
      <c r="H62" s="152">
        <v>1687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1817</v>
      </c>
      <c r="D64" s="155">
        <f>SUM(D58:D63)</f>
        <v>1361</v>
      </c>
      <c r="E64" s="237" t="s">
        <v>200</v>
      </c>
      <c r="F64" s="242" t="s">
        <v>201</v>
      </c>
      <c r="G64" s="152">
        <v>787</v>
      </c>
      <c r="H64" s="152">
        <v>484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278</v>
      </c>
      <c r="H66" s="152">
        <v>303</v>
      </c>
    </row>
    <row r="67" spans="1:8" ht="15">
      <c r="A67" s="235" t="s">
        <v>207</v>
      </c>
      <c r="B67" s="241" t="s">
        <v>208</v>
      </c>
      <c r="C67" s="151">
        <v>668</v>
      </c>
      <c r="D67" s="151">
        <v>666</v>
      </c>
      <c r="E67" s="237" t="s">
        <v>209</v>
      </c>
      <c r="F67" s="242" t="s">
        <v>210</v>
      </c>
      <c r="G67" s="152">
        <v>96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517</v>
      </c>
      <c r="D68" s="151">
        <v>308</v>
      </c>
      <c r="E68" s="237" t="s">
        <v>213</v>
      </c>
      <c r="F68" s="242" t="s">
        <v>214</v>
      </c>
      <c r="G68" s="152">
        <v>141</v>
      </c>
      <c r="H68" s="152">
        <v>149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733</v>
      </c>
      <c r="H69" s="152">
        <v>288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4131</v>
      </c>
      <c r="H71" s="161">
        <f>H59+H60+H61+H69+H70</f>
        <v>4451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378</v>
      </c>
      <c r="D74" s="151">
        <v>413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1563</v>
      </c>
      <c r="D75" s="155">
        <f>SUM(D67:D74)</f>
        <v>1387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6316</v>
      </c>
      <c r="D78" s="155">
        <f>SUM(D79:D81)</f>
        <v>5660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2482</v>
      </c>
      <c r="D79" s="151">
        <v>2426</v>
      </c>
      <c r="E79" s="251" t="s">
        <v>242</v>
      </c>
      <c r="F79" s="261" t="s">
        <v>243</v>
      </c>
      <c r="G79" s="162">
        <f>G71+G74+G75+G76</f>
        <v>4131</v>
      </c>
      <c r="H79" s="162">
        <f>H71+H74+H75+H76</f>
        <v>4451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3834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2401</v>
      </c>
      <c r="D83" s="151">
        <v>1131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8717</v>
      </c>
      <c r="D84" s="155">
        <f>D83+D82+D78</f>
        <v>6791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213</v>
      </c>
      <c r="D87" s="151">
        <v>150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3461</v>
      </c>
      <c r="D88" s="151">
        <v>2285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3752</v>
      </c>
      <c r="D91" s="155">
        <f>SUM(D87:D90)</f>
        <v>2513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15849</v>
      </c>
      <c r="D93" s="155">
        <f>D64+D75+D84+D91+D92</f>
        <v>12052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57171</v>
      </c>
      <c r="D94" s="164">
        <f>D93+D55</f>
        <v>56458</v>
      </c>
      <c r="E94" s="449" t="s">
        <v>270</v>
      </c>
      <c r="F94" s="289" t="s">
        <v>271</v>
      </c>
      <c r="G94" s="165">
        <f>G36+G39+G55+G79</f>
        <v>57171</v>
      </c>
      <c r="H94" s="165">
        <f>H36+H39+H55+H79</f>
        <v>56458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867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8">
        <v>42425</v>
      </c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D101" s="169" t="s">
        <v>866</v>
      </c>
    </row>
    <row r="102" spans="3:5" ht="15">
      <c r="C102" s="583"/>
      <c r="D102" s="584"/>
      <c r="E102" s="584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1">
      <selection activeCell="A53" sqref="A5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"Българска холдингова компания" АД</v>
      </c>
      <c r="C2" s="592"/>
      <c r="D2" s="592"/>
      <c r="E2" s="592"/>
      <c r="F2" s="594" t="s">
        <v>2</v>
      </c>
      <c r="G2" s="594"/>
      <c r="H2" s="526">
        <f>'справка №1-БАЛАНС'!H3</f>
        <v>121576032</v>
      </c>
    </row>
    <row r="3" spans="1:8" ht="15">
      <c r="A3" s="467" t="s">
        <v>275</v>
      </c>
      <c r="B3" s="592" t="str">
        <f>'справка №1-БАЛАНС'!E4</f>
        <v>консолидиран</v>
      </c>
      <c r="C3" s="592"/>
      <c r="D3" s="592"/>
      <c r="E3" s="59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3" t="str">
        <f>'справка №1-БАЛАНС'!E5</f>
        <v>01.01.2015-31.12.2015</v>
      </c>
      <c r="C4" s="593"/>
      <c r="D4" s="59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2309</v>
      </c>
      <c r="D9" s="46">
        <v>2148</v>
      </c>
      <c r="E9" s="298" t="s">
        <v>285</v>
      </c>
      <c r="F9" s="549" t="s">
        <v>286</v>
      </c>
      <c r="G9" s="550">
        <v>1786</v>
      </c>
      <c r="H9" s="550">
        <v>1433</v>
      </c>
    </row>
    <row r="10" spans="1:8" ht="12">
      <c r="A10" s="298" t="s">
        <v>287</v>
      </c>
      <c r="B10" s="299" t="s">
        <v>288</v>
      </c>
      <c r="C10" s="46">
        <v>2294</v>
      </c>
      <c r="D10" s="46">
        <v>2130</v>
      </c>
      <c r="E10" s="298" t="s">
        <v>289</v>
      </c>
      <c r="F10" s="549" t="s">
        <v>290</v>
      </c>
      <c r="G10" s="550">
        <v>3931</v>
      </c>
      <c r="H10" s="550">
        <v>3871</v>
      </c>
    </row>
    <row r="11" spans="1:8" ht="12">
      <c r="A11" s="298" t="s">
        <v>291</v>
      </c>
      <c r="B11" s="299" t="s">
        <v>292</v>
      </c>
      <c r="C11" s="46">
        <v>1580</v>
      </c>
      <c r="D11" s="46">
        <v>1554</v>
      </c>
      <c r="E11" s="300" t="s">
        <v>293</v>
      </c>
      <c r="F11" s="549" t="s">
        <v>294</v>
      </c>
      <c r="G11" s="550">
        <v>7212</v>
      </c>
      <c r="H11" s="550">
        <v>6118</v>
      </c>
    </row>
    <row r="12" spans="1:8" ht="12">
      <c r="A12" s="298" t="s">
        <v>295</v>
      </c>
      <c r="B12" s="299" t="s">
        <v>296</v>
      </c>
      <c r="C12" s="46">
        <v>5263</v>
      </c>
      <c r="D12" s="46">
        <v>4877</v>
      </c>
      <c r="E12" s="300" t="s">
        <v>78</v>
      </c>
      <c r="F12" s="549" t="s">
        <v>297</v>
      </c>
      <c r="G12" s="550">
        <v>1133</v>
      </c>
      <c r="H12" s="550">
        <v>1110</v>
      </c>
    </row>
    <row r="13" spans="1:18" ht="12">
      <c r="A13" s="298" t="s">
        <v>298</v>
      </c>
      <c r="B13" s="299" t="s">
        <v>299</v>
      </c>
      <c r="C13" s="46">
        <v>896</v>
      </c>
      <c r="D13" s="46">
        <v>844</v>
      </c>
      <c r="E13" s="301" t="s">
        <v>51</v>
      </c>
      <c r="F13" s="551" t="s">
        <v>300</v>
      </c>
      <c r="G13" s="548">
        <f>SUM(G9:G12)</f>
        <v>14062</v>
      </c>
      <c r="H13" s="548">
        <f>SUM(H9:H12)</f>
        <v>12532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1730</v>
      </c>
      <c r="D14" s="46">
        <v>1671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-347</v>
      </c>
      <c r="D15" s="47">
        <v>-379</v>
      </c>
      <c r="E15" s="296" t="s">
        <v>305</v>
      </c>
      <c r="F15" s="554" t="s">
        <v>306</v>
      </c>
      <c r="G15" s="550">
        <v>152</v>
      </c>
      <c r="H15" s="550"/>
    </row>
    <row r="16" spans="1:8" ht="12">
      <c r="A16" s="298" t="s">
        <v>307</v>
      </c>
      <c r="B16" s="299" t="s">
        <v>308</v>
      </c>
      <c r="C16" s="47">
        <v>542</v>
      </c>
      <c r="D16" s="47">
        <v>549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77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14267</v>
      </c>
      <c r="D19" s="49">
        <f>SUM(D9:D15)+D16</f>
        <v>13394</v>
      </c>
      <c r="E19" s="304" t="s">
        <v>317</v>
      </c>
      <c r="F19" s="552" t="s">
        <v>318</v>
      </c>
      <c r="G19" s="550">
        <v>173</v>
      </c>
      <c r="H19" s="550">
        <v>411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68</v>
      </c>
      <c r="D22" s="46">
        <v>189</v>
      </c>
      <c r="E22" s="304" t="s">
        <v>326</v>
      </c>
      <c r="F22" s="552" t="s">
        <v>327</v>
      </c>
      <c r="G22" s="550">
        <v>253</v>
      </c>
      <c r="H22" s="550">
        <v>264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126</v>
      </c>
      <c r="H23" s="550">
        <v>102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552</v>
      </c>
      <c r="H24" s="548">
        <f>SUM(H19:H23)</f>
        <v>777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667</v>
      </c>
      <c r="D25" s="46">
        <v>38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735</v>
      </c>
      <c r="D26" s="49">
        <f>SUM(D22:D25)</f>
        <v>227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15002</v>
      </c>
      <c r="D28" s="50">
        <f>D26+D19</f>
        <v>13621</v>
      </c>
      <c r="E28" s="127" t="s">
        <v>339</v>
      </c>
      <c r="F28" s="554" t="s">
        <v>340</v>
      </c>
      <c r="G28" s="548">
        <f>G13+G15+G24</f>
        <v>14766</v>
      </c>
      <c r="H28" s="548">
        <f>H13+H15+H24</f>
        <v>13309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236</v>
      </c>
      <c r="H30" s="53">
        <f>IF((D28-H28)&gt;0,D28-H28,0)</f>
        <v>312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>
        <v>114</v>
      </c>
      <c r="E31" s="296" t="s">
        <v>855</v>
      </c>
      <c r="F31" s="552" t="s">
        <v>346</v>
      </c>
      <c r="G31" s="550">
        <v>160</v>
      </c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15002</v>
      </c>
      <c r="D33" s="49">
        <f>D28+D31+D32</f>
        <v>13735</v>
      </c>
      <c r="E33" s="127" t="s">
        <v>353</v>
      </c>
      <c r="F33" s="554" t="s">
        <v>354</v>
      </c>
      <c r="G33" s="53">
        <f>G32+G31+G28</f>
        <v>14926</v>
      </c>
      <c r="H33" s="53">
        <f>H32+H31+H28</f>
        <v>13309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76</v>
      </c>
      <c r="H34" s="548">
        <f>IF((D33-H33)&gt;0,D33-H33,0)</f>
        <v>426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21</v>
      </c>
      <c r="D35" s="49">
        <f>D36+D37+D38</f>
        <v>-8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</v>
      </c>
      <c r="D36" s="46">
        <v>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10</v>
      </c>
      <c r="D37" s="430">
        <v>-9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97</v>
      </c>
      <c r="H39" s="559">
        <f>IF(H34&gt;0,IF(D35+H34&lt;0,0,D35+H34),IF(D34-D35&lt;0,D35-D34,0))</f>
        <v>418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85</v>
      </c>
      <c r="E40" s="127" t="s">
        <v>371</v>
      </c>
      <c r="F40" s="558" t="s">
        <v>373</v>
      </c>
      <c r="G40" s="550">
        <v>235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138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503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15023</v>
      </c>
      <c r="D42" s="53">
        <f>D33+D35+D39</f>
        <v>13727</v>
      </c>
      <c r="E42" s="128" t="s">
        <v>380</v>
      </c>
      <c r="F42" s="129" t="s">
        <v>381</v>
      </c>
      <c r="G42" s="53">
        <f>G39+G33</f>
        <v>15023</v>
      </c>
      <c r="H42" s="53">
        <f>H39+H33</f>
        <v>13727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42425</v>
      </c>
      <c r="C48" s="427" t="s">
        <v>382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866</v>
      </c>
      <c r="E51" s="560"/>
      <c r="F51" s="560"/>
      <c r="G51" s="563"/>
      <c r="H51" s="563"/>
    </row>
    <row r="52" spans="1:8" ht="15" customHeight="1">
      <c r="A52" s="564"/>
      <c r="B52" s="560"/>
      <c r="C52" s="428"/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31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15888</v>
      </c>
      <c r="D10" s="54">
        <v>14492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-8230</v>
      </c>
      <c r="D11" s="54">
        <v>-7382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-6260</v>
      </c>
      <c r="D13" s="54">
        <v>-5814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298</v>
      </c>
      <c r="D18" s="54">
        <v>38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-1033</v>
      </c>
      <c r="D19" s="54">
        <v>-796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663</v>
      </c>
      <c r="D20" s="55">
        <f>SUM(D10:D19)</f>
        <v>538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-948</v>
      </c>
      <c r="D22" s="54">
        <v>-959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12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3656</v>
      </c>
      <c r="D31" s="54">
        <v>359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1751</v>
      </c>
      <c r="D32" s="55">
        <f>SUM(D22:D31)</f>
        <v>-599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-525</v>
      </c>
      <c r="D37" s="54">
        <v>-2147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-650</v>
      </c>
      <c r="D41" s="54">
        <v>2251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-1175</v>
      </c>
      <c r="D42" s="55">
        <f>SUM(D34:D41)</f>
        <v>104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1239</v>
      </c>
      <c r="D43" s="55">
        <f>D42+D32+D20</f>
        <v>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2513</v>
      </c>
      <c r="D44" s="132">
        <v>2470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3752</v>
      </c>
      <c r="D45" s="55">
        <f>D44+D43</f>
        <v>2513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3674</v>
      </c>
      <c r="D46" s="56">
        <v>2435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896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891</v>
      </c>
      <c r="C50" s="596"/>
      <c r="D50" s="596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892</v>
      </c>
      <c r="C52" s="596"/>
      <c r="D52" s="596"/>
      <c r="G52" s="133"/>
      <c r="H52" s="133"/>
    </row>
    <row r="53" spans="1:8" ht="12">
      <c r="A53" s="318"/>
      <c r="B53" s="436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0">
      <selection activeCell="J42" sqref="J4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"Българска холдингова компания"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9" t="str">
        <f>'справка №1-БАЛАНС'!E4</f>
        <v>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3" t="str">
        <f>'справка №1-БАЛАНС'!E5</f>
        <v>01.01.2015-31.12.2015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14515</v>
      </c>
      <c r="J11" s="58">
        <f>'справка №1-БАЛАНС'!H29+'справка №1-БАЛАНС'!H32</f>
        <v>-503</v>
      </c>
      <c r="K11" s="60"/>
      <c r="L11" s="344">
        <f>SUM(C11:K11)</f>
        <v>40956</v>
      </c>
      <c r="M11" s="58">
        <f>'справка №1-БАЛАНС'!H39</f>
        <v>10185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14515</v>
      </c>
      <c r="J15" s="61">
        <f t="shared" si="2"/>
        <v>-503</v>
      </c>
      <c r="K15" s="61">
        <f t="shared" si="2"/>
        <v>0</v>
      </c>
      <c r="L15" s="344">
        <f t="shared" si="1"/>
        <v>40956</v>
      </c>
      <c r="M15" s="61">
        <f t="shared" si="2"/>
        <v>10185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138</v>
      </c>
      <c r="J16" s="345">
        <f>+'справка №1-БАЛАНС'!G32</f>
        <v>0</v>
      </c>
      <c r="K16" s="60"/>
      <c r="L16" s="344">
        <f t="shared" si="1"/>
        <v>138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205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205</v>
      </c>
      <c r="I19" s="60"/>
      <c r="J19" s="60"/>
      <c r="K19" s="60"/>
      <c r="L19" s="344">
        <f t="shared" si="1"/>
        <v>205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20</v>
      </c>
      <c r="F26" s="185"/>
      <c r="G26" s="185"/>
      <c r="H26" s="185"/>
      <c r="I26" s="185"/>
      <c r="J26" s="185"/>
      <c r="K26" s="185"/>
      <c r="L26" s="344">
        <f t="shared" si="1"/>
        <v>20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-748</v>
      </c>
      <c r="J28" s="60">
        <v>503</v>
      </c>
      <c r="K28" s="60"/>
      <c r="L28" s="344">
        <f t="shared" si="1"/>
        <v>-245</v>
      </c>
      <c r="M28" s="60">
        <v>944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-307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13905</v>
      </c>
      <c r="J29" s="59">
        <f t="shared" si="6"/>
        <v>0</v>
      </c>
      <c r="K29" s="59">
        <f t="shared" si="6"/>
        <v>0</v>
      </c>
      <c r="L29" s="344">
        <f t="shared" si="1"/>
        <v>41034</v>
      </c>
      <c r="M29" s="59">
        <f t="shared" si="6"/>
        <v>11129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-307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13905</v>
      </c>
      <c r="J32" s="59">
        <f t="shared" si="7"/>
        <v>0</v>
      </c>
      <c r="K32" s="59">
        <f t="shared" si="7"/>
        <v>0</v>
      </c>
      <c r="L32" s="344">
        <f t="shared" si="1"/>
        <v>41034</v>
      </c>
      <c r="M32" s="59">
        <f>M29+M30+M31</f>
        <v>11129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8" t="s">
        <v>522</v>
      </c>
      <c r="E36" s="598"/>
      <c r="F36" s="15" t="s">
        <v>893</v>
      </c>
      <c r="G36" s="15"/>
      <c r="H36" s="580"/>
      <c r="I36" s="580"/>
      <c r="J36" s="538"/>
      <c r="K36" s="538"/>
      <c r="L36" s="15"/>
      <c r="M36" s="15"/>
      <c r="N36" s="11"/>
    </row>
    <row r="37" spans="1:14" ht="14.25" customHeight="1">
      <c r="A37" s="346"/>
      <c r="B37" s="347"/>
      <c r="C37" s="14"/>
      <c r="D37" s="538" t="s">
        <v>865</v>
      </c>
      <c r="E37" s="538"/>
      <c r="F37" s="538"/>
      <c r="G37" s="538" t="s">
        <v>894</v>
      </c>
      <c r="H37" s="538"/>
      <c r="I37" s="538"/>
      <c r="J37" s="538"/>
      <c r="K37" s="538"/>
      <c r="L37" s="538"/>
      <c r="M37" s="538"/>
      <c r="N37" s="11"/>
    </row>
    <row r="38" spans="1:14" ht="12">
      <c r="A38" s="454" t="s">
        <v>897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L16">
      <pane xSplit="14910" topLeftCell="L1" activePane="topLeft" state="split"/>
      <selection pane="topLeft" activeCell="R30" sqref="R30:R31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"Българска холдингова компания"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01.01.2015-31.12.2015</v>
      </c>
      <c r="D3" s="612"/>
      <c r="E3" s="612"/>
      <c r="F3" s="485"/>
      <c r="G3" s="485"/>
      <c r="H3" s="485"/>
      <c r="I3" s="485"/>
      <c r="J3" s="485"/>
      <c r="K3" s="485"/>
      <c r="L3" s="485"/>
      <c r="M3" s="615" t="s">
        <v>4</v>
      </c>
      <c r="N3" s="61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6" t="s">
        <v>464</v>
      </c>
      <c r="B5" s="617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18"/>
      <c r="B6" s="619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3594</v>
      </c>
      <c r="E9" s="189"/>
      <c r="F9" s="189"/>
      <c r="G9" s="74">
        <f>D9+E9-F9</f>
        <v>3594</v>
      </c>
      <c r="H9" s="65"/>
      <c r="I9" s="65"/>
      <c r="J9" s="74">
        <f>G9+H9-I9</f>
        <v>3594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22537</v>
      </c>
      <c r="E10" s="189">
        <v>134</v>
      </c>
      <c r="F10" s="189">
        <v>35</v>
      </c>
      <c r="G10" s="74">
        <f aca="true" t="shared" si="2" ref="G10:G39">D10+E10-F10</f>
        <v>22636</v>
      </c>
      <c r="H10" s="65"/>
      <c r="I10" s="65"/>
      <c r="J10" s="74">
        <f aca="true" t="shared" si="3" ref="J10:J39">G10+H10-I10</f>
        <v>22636</v>
      </c>
      <c r="K10" s="65">
        <v>5585</v>
      </c>
      <c r="L10" s="65">
        <v>616</v>
      </c>
      <c r="M10" s="65">
        <v>3</v>
      </c>
      <c r="N10" s="74">
        <f aca="true" t="shared" si="4" ref="N10:N39">K10+L10-M10</f>
        <v>6198</v>
      </c>
      <c r="O10" s="65"/>
      <c r="P10" s="65"/>
      <c r="Q10" s="74">
        <f t="shared" si="0"/>
        <v>6198</v>
      </c>
      <c r="R10" s="74">
        <f t="shared" si="1"/>
        <v>16438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10460</v>
      </c>
      <c r="E11" s="189">
        <v>116</v>
      </c>
      <c r="F11" s="189">
        <v>64</v>
      </c>
      <c r="G11" s="74">
        <f t="shared" si="2"/>
        <v>10512</v>
      </c>
      <c r="H11" s="65"/>
      <c r="I11" s="65"/>
      <c r="J11" s="74">
        <f t="shared" si="3"/>
        <v>10512</v>
      </c>
      <c r="K11" s="65">
        <v>7582</v>
      </c>
      <c r="L11" s="65">
        <v>585</v>
      </c>
      <c r="M11" s="65">
        <v>64</v>
      </c>
      <c r="N11" s="74">
        <f t="shared" si="4"/>
        <v>8103</v>
      </c>
      <c r="O11" s="65"/>
      <c r="P11" s="65"/>
      <c r="Q11" s="74">
        <f t="shared" si="0"/>
        <v>8103</v>
      </c>
      <c r="R11" s="74">
        <f t="shared" si="1"/>
        <v>2409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1083</v>
      </c>
      <c r="E13" s="189">
        <v>24</v>
      </c>
      <c r="F13" s="189">
        <v>8</v>
      </c>
      <c r="G13" s="74">
        <f t="shared" si="2"/>
        <v>1099</v>
      </c>
      <c r="H13" s="65"/>
      <c r="I13" s="65"/>
      <c r="J13" s="74">
        <f t="shared" si="3"/>
        <v>1099</v>
      </c>
      <c r="K13" s="65">
        <v>1051</v>
      </c>
      <c r="L13" s="65">
        <v>14</v>
      </c>
      <c r="M13" s="65">
        <v>8</v>
      </c>
      <c r="N13" s="74">
        <f t="shared" si="4"/>
        <v>1057</v>
      </c>
      <c r="O13" s="65"/>
      <c r="P13" s="65"/>
      <c r="Q13" s="74">
        <f t="shared" si="0"/>
        <v>1057</v>
      </c>
      <c r="R13" s="74">
        <f t="shared" si="1"/>
        <v>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4313</v>
      </c>
      <c r="E14" s="189">
        <v>65</v>
      </c>
      <c r="F14" s="189">
        <v>41</v>
      </c>
      <c r="G14" s="74">
        <f t="shared" si="2"/>
        <v>4337</v>
      </c>
      <c r="H14" s="65"/>
      <c r="I14" s="65"/>
      <c r="J14" s="74">
        <f t="shared" si="3"/>
        <v>4337</v>
      </c>
      <c r="K14" s="65">
        <v>3347</v>
      </c>
      <c r="L14" s="65">
        <v>277</v>
      </c>
      <c r="M14" s="65">
        <v>41</v>
      </c>
      <c r="N14" s="74">
        <f t="shared" si="4"/>
        <v>3583</v>
      </c>
      <c r="O14" s="65"/>
      <c r="P14" s="65"/>
      <c r="Q14" s="74">
        <f t="shared" si="0"/>
        <v>3583</v>
      </c>
      <c r="R14" s="74">
        <f t="shared" si="1"/>
        <v>754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2096</v>
      </c>
      <c r="E15" s="457">
        <v>660</v>
      </c>
      <c r="F15" s="457"/>
      <c r="G15" s="74">
        <f t="shared" si="2"/>
        <v>2756</v>
      </c>
      <c r="H15" s="458"/>
      <c r="I15" s="458"/>
      <c r="J15" s="74">
        <f t="shared" si="3"/>
        <v>2756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2756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44083</v>
      </c>
      <c r="E17" s="194">
        <f>SUM(E9:E16)</f>
        <v>999</v>
      </c>
      <c r="F17" s="194">
        <f>SUM(F9:F16)</f>
        <v>148</v>
      </c>
      <c r="G17" s="74">
        <f t="shared" si="2"/>
        <v>44934</v>
      </c>
      <c r="H17" s="75">
        <f>SUM(H9:H16)</f>
        <v>0</v>
      </c>
      <c r="I17" s="75">
        <f>SUM(I9:I16)</f>
        <v>0</v>
      </c>
      <c r="J17" s="74">
        <f t="shared" si="3"/>
        <v>44934</v>
      </c>
      <c r="K17" s="75">
        <f>SUM(K9:K16)</f>
        <v>17565</v>
      </c>
      <c r="L17" s="75">
        <f>SUM(L9:L16)</f>
        <v>1492</v>
      </c>
      <c r="M17" s="75">
        <f>SUM(M9:M16)</f>
        <v>116</v>
      </c>
      <c r="N17" s="74">
        <f t="shared" si="4"/>
        <v>18941</v>
      </c>
      <c r="O17" s="75">
        <f>SUM(O9:O16)</f>
        <v>0</v>
      </c>
      <c r="P17" s="75">
        <f>SUM(P9:P16)</f>
        <v>0</v>
      </c>
      <c r="Q17" s="74">
        <f t="shared" si="5"/>
        <v>18941</v>
      </c>
      <c r="R17" s="74">
        <f t="shared" si="6"/>
        <v>25993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3094</v>
      </c>
      <c r="E18" s="187">
        <v>35</v>
      </c>
      <c r="F18" s="187"/>
      <c r="G18" s="74">
        <f t="shared" si="2"/>
        <v>3129</v>
      </c>
      <c r="H18" s="63"/>
      <c r="I18" s="63"/>
      <c r="J18" s="74">
        <f t="shared" si="3"/>
        <v>3129</v>
      </c>
      <c r="K18" s="63">
        <v>1105</v>
      </c>
      <c r="L18" s="63">
        <v>89</v>
      </c>
      <c r="M18" s="63"/>
      <c r="N18" s="74">
        <f t="shared" si="4"/>
        <v>1194</v>
      </c>
      <c r="O18" s="63"/>
      <c r="P18" s="63"/>
      <c r="Q18" s="74">
        <f t="shared" si="5"/>
        <v>1194</v>
      </c>
      <c r="R18" s="74">
        <f t="shared" si="6"/>
        <v>1935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>
        <v>1</v>
      </c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92</v>
      </c>
      <c r="H25" s="66">
        <f t="shared" si="7"/>
        <v>0</v>
      </c>
      <c r="I25" s="66">
        <f t="shared" si="7"/>
        <v>0</v>
      </c>
      <c r="J25" s="67">
        <f t="shared" si="3"/>
        <v>92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15867</v>
      </c>
      <c r="E27" s="192">
        <f aca="true" t="shared" si="8" ref="E27:P27">SUM(E28:E31)</f>
        <v>0</v>
      </c>
      <c r="F27" s="192">
        <f t="shared" si="8"/>
        <v>3652</v>
      </c>
      <c r="G27" s="71">
        <f t="shared" si="2"/>
        <v>12215</v>
      </c>
      <c r="H27" s="70">
        <f t="shared" si="8"/>
        <v>151</v>
      </c>
      <c r="I27" s="70">
        <f t="shared" si="8"/>
        <v>0</v>
      </c>
      <c r="J27" s="71">
        <f t="shared" si="3"/>
        <v>12366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12366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11539</v>
      </c>
      <c r="E30" s="189"/>
      <c r="F30" s="189">
        <v>170</v>
      </c>
      <c r="G30" s="74">
        <f t="shared" si="2"/>
        <v>11369</v>
      </c>
      <c r="H30" s="72">
        <v>151</v>
      </c>
      <c r="I30" s="72"/>
      <c r="J30" s="74">
        <f t="shared" si="3"/>
        <v>11520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11520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>
        <v>3482</v>
      </c>
      <c r="G31" s="74">
        <f t="shared" si="2"/>
        <v>846</v>
      </c>
      <c r="H31" s="189"/>
      <c r="I31" s="72"/>
      <c r="J31" s="74">
        <f t="shared" si="3"/>
        <v>846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26</v>
      </c>
      <c r="I32" s="73">
        <f t="shared" si="11"/>
        <v>0</v>
      </c>
      <c r="J32" s="74">
        <f t="shared" si="3"/>
        <v>995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995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>
        <v>26</v>
      </c>
      <c r="I33" s="72"/>
      <c r="J33" s="74">
        <f t="shared" si="3"/>
        <v>995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995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15897</v>
      </c>
      <c r="E38" s="194">
        <f aca="true" t="shared" si="12" ref="E38:P38">E27+E32+E37</f>
        <v>969</v>
      </c>
      <c r="F38" s="194">
        <f t="shared" si="12"/>
        <v>3652</v>
      </c>
      <c r="G38" s="74">
        <f t="shared" si="2"/>
        <v>13214</v>
      </c>
      <c r="H38" s="75">
        <f t="shared" si="12"/>
        <v>177</v>
      </c>
      <c r="I38" s="75">
        <f t="shared" si="12"/>
        <v>0</v>
      </c>
      <c r="J38" s="74">
        <f t="shared" si="3"/>
        <v>13391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13391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63165</v>
      </c>
      <c r="E40" s="438">
        <f>E17+E18+E19+E25+E38+E39</f>
        <v>2004</v>
      </c>
      <c r="F40" s="438">
        <f aca="true" t="shared" si="13" ref="F40:R40">F17+F18+F19+F25+F38+F39</f>
        <v>3800</v>
      </c>
      <c r="G40" s="438">
        <f t="shared" si="13"/>
        <v>61369</v>
      </c>
      <c r="H40" s="438">
        <f t="shared" si="13"/>
        <v>177</v>
      </c>
      <c r="I40" s="438">
        <f t="shared" si="13"/>
        <v>0</v>
      </c>
      <c r="J40" s="438">
        <f t="shared" si="13"/>
        <v>61546</v>
      </c>
      <c r="K40" s="438">
        <f t="shared" si="13"/>
        <v>18759</v>
      </c>
      <c r="L40" s="438">
        <f t="shared" si="13"/>
        <v>1581</v>
      </c>
      <c r="M40" s="438">
        <f t="shared" si="13"/>
        <v>116</v>
      </c>
      <c r="N40" s="438">
        <f t="shared" si="13"/>
        <v>20224</v>
      </c>
      <c r="O40" s="438">
        <f t="shared" si="13"/>
        <v>0</v>
      </c>
      <c r="P40" s="438">
        <f t="shared" si="13"/>
        <v>0</v>
      </c>
      <c r="Q40" s="438">
        <f t="shared" si="13"/>
        <v>20224</v>
      </c>
      <c r="R40" s="438">
        <f t="shared" si="13"/>
        <v>41322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865</v>
      </c>
      <c r="J46" s="349"/>
      <c r="K46" s="349"/>
      <c r="L46" s="349"/>
      <c r="M46" s="349"/>
      <c r="N46" s="349"/>
      <c r="O46" s="349"/>
      <c r="P46" s="349" t="s">
        <v>866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07"/>
      <c r="P48" s="608"/>
      <c r="Q48" s="608"/>
      <c r="R48" s="608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J5:J6"/>
    <mergeCell ref="M3:N3"/>
    <mergeCell ref="A5:B6"/>
    <mergeCell ref="C5:C6"/>
    <mergeCell ref="K44:N44"/>
    <mergeCell ref="O48:R48"/>
    <mergeCell ref="A2:B2"/>
    <mergeCell ref="C2:H2"/>
    <mergeCell ref="A3:B3"/>
    <mergeCell ref="C3:E3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E97" sqref="E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"Българска холдингова компания" АД</v>
      </c>
      <c r="C3" s="62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01.01.2015-31.12.2015</v>
      </c>
      <c r="C4" s="62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668</v>
      </c>
      <c r="D24" s="119">
        <f>SUM(D25:D27)</f>
        <v>668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668</v>
      </c>
      <c r="D26" s="108">
        <v>668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517</v>
      </c>
      <c r="D28" s="108">
        <v>517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378</v>
      </c>
      <c r="D38" s="105">
        <f>SUM(D39:D42)</f>
        <v>378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378</v>
      </c>
      <c r="D42" s="108">
        <v>378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1563</v>
      </c>
      <c r="D43" s="104">
        <f>D24+D28+D29+D31+D30+D32+D33+D38</f>
        <v>1563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1563</v>
      </c>
      <c r="D44" s="103">
        <f>D43+D21+D19+D9</f>
        <v>1563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877</v>
      </c>
      <c r="D68" s="108"/>
      <c r="E68" s="119">
        <f t="shared" si="1"/>
        <v>877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1495</v>
      </c>
      <c r="D71" s="105">
        <f>SUM(D72:D74)</f>
        <v>1495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279</v>
      </c>
      <c r="D72" s="108">
        <v>279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1216</v>
      </c>
      <c r="D74" s="108">
        <v>1216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601</v>
      </c>
      <c r="D75" s="103">
        <f>D76+D78</f>
        <v>601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601</v>
      </c>
      <c r="D76" s="108">
        <v>601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1302</v>
      </c>
      <c r="D85" s="104">
        <f>SUM(D86:D90)+D94</f>
        <v>1302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787</v>
      </c>
      <c r="D87" s="108">
        <v>787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278</v>
      </c>
      <c r="D89" s="108">
        <v>278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141</v>
      </c>
      <c r="D90" s="103">
        <f>SUM(D91:D93)</f>
        <v>141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141</v>
      </c>
      <c r="D93" s="108">
        <v>141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96</v>
      </c>
      <c r="D94" s="108">
        <v>96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733</v>
      </c>
      <c r="D95" s="108">
        <v>733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4131</v>
      </c>
      <c r="D96" s="104">
        <f>D85+D80+D75+D71+D95</f>
        <v>4131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5008</v>
      </c>
      <c r="D97" s="104">
        <f>D96+D68+D66</f>
        <v>4131</v>
      </c>
      <c r="E97" s="104">
        <f>E96+E68+E66</f>
        <v>877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899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 t="s">
        <v>865</v>
      </c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 t="s">
        <v>780</v>
      </c>
      <c r="B113" s="388"/>
      <c r="C113" s="620"/>
      <c r="D113" s="620"/>
      <c r="E113" s="620"/>
      <c r="F113" s="620"/>
    </row>
    <row r="114" spans="1:6" ht="12">
      <c r="A114" s="349" t="s">
        <v>875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9">
      <selection activeCell="G34" sqref="G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"Българска холдингова компания" АД</v>
      </c>
      <c r="C4" s="628"/>
      <c r="D4" s="628"/>
      <c r="E4" s="628"/>
      <c r="F4" s="628"/>
      <c r="G4" s="633" t="s">
        <v>2</v>
      </c>
      <c r="H4" s="633"/>
      <c r="I4" s="500">
        <f>'справка №1-БАЛАНС'!H3</f>
        <v>121576032</v>
      </c>
    </row>
    <row r="5" spans="1:9" ht="15">
      <c r="A5" s="501" t="s">
        <v>5</v>
      </c>
      <c r="B5" s="629" t="str">
        <f>'справка №1-БАЛАНС'!E5</f>
        <v>01.01.2015-31.12.2015</v>
      </c>
      <c r="C5" s="629"/>
      <c r="D5" s="629"/>
      <c r="E5" s="629"/>
      <c r="F5" s="629"/>
      <c r="G5" s="631" t="s">
        <v>4</v>
      </c>
      <c r="H5" s="632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7474516</v>
      </c>
      <c r="D12" s="98"/>
      <c r="E12" s="98"/>
      <c r="F12" s="98">
        <v>12215</v>
      </c>
      <c r="G12" s="98">
        <v>151</v>
      </c>
      <c r="H12" s="98"/>
      <c r="I12" s="434">
        <f>F12+G12-H12</f>
        <v>12366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>
        <v>26</v>
      </c>
      <c r="H15" s="98"/>
      <c r="I15" s="434">
        <f t="shared" si="0"/>
        <v>995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7974516</v>
      </c>
      <c r="D17" s="85">
        <f t="shared" si="1"/>
        <v>0</v>
      </c>
      <c r="E17" s="85">
        <f t="shared" si="1"/>
        <v>0</v>
      </c>
      <c r="F17" s="85">
        <f t="shared" si="1"/>
        <v>13214</v>
      </c>
      <c r="G17" s="85">
        <f t="shared" si="1"/>
        <v>177</v>
      </c>
      <c r="H17" s="85">
        <f t="shared" si="1"/>
        <v>0</v>
      </c>
      <c r="I17" s="434">
        <f t="shared" si="0"/>
        <v>13391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3388386</v>
      </c>
      <c r="D19" s="98"/>
      <c r="E19" s="98"/>
      <c r="F19" s="98">
        <v>3298</v>
      </c>
      <c r="G19" s="98"/>
      <c r="H19" s="98">
        <v>15</v>
      </c>
      <c r="I19" s="434">
        <f t="shared" si="0"/>
        <v>3283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2426</v>
      </c>
      <c r="G23" s="98">
        <v>56</v>
      </c>
      <c r="H23" s="98"/>
      <c r="I23" s="434">
        <f t="shared" si="0"/>
        <v>2482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551</v>
      </c>
      <c r="G25" s="98"/>
      <c r="H25" s="98"/>
      <c r="I25" s="434">
        <f t="shared" si="0"/>
        <v>551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4388386</v>
      </c>
      <c r="D26" s="85">
        <f t="shared" si="2"/>
        <v>0</v>
      </c>
      <c r="E26" s="85">
        <f t="shared" si="2"/>
        <v>0</v>
      </c>
      <c r="F26" s="85">
        <f t="shared" si="2"/>
        <v>6275</v>
      </c>
      <c r="G26" s="85">
        <f t="shared" si="2"/>
        <v>56</v>
      </c>
      <c r="H26" s="85">
        <f t="shared" si="2"/>
        <v>15</v>
      </c>
      <c r="I26" s="434">
        <f t="shared" si="0"/>
        <v>6316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899</v>
      </c>
      <c r="B30" s="630"/>
      <c r="C30" s="630"/>
      <c r="D30" s="459" t="s">
        <v>820</v>
      </c>
      <c r="E30" s="420"/>
      <c r="F30" s="420"/>
      <c r="G30" s="420" t="s">
        <v>782</v>
      </c>
      <c r="H30" s="582"/>
      <c r="I30" s="420"/>
      <c r="J30" s="581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 t="s">
        <v>866</v>
      </c>
      <c r="H31" s="582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37">
      <selection activeCell="C36" sqref="C3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"Българска холдингова компания" АД</v>
      </c>
      <c r="C5" s="634"/>
      <c r="D5" s="634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5" t="str">
        <f>'справка №1-БАЛАНС'!E5</f>
        <v>01.01.2015-31.12.2015</v>
      </c>
      <c r="C6" s="635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869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870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871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872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873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874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876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25.5">
      <c r="A25" s="36" t="s">
        <v>901</v>
      </c>
      <c r="B25" s="37"/>
      <c r="C25" s="441">
        <v>11520</v>
      </c>
      <c r="D25" s="575">
        <v>0.2488</v>
      </c>
      <c r="E25" s="441"/>
      <c r="F25" s="443">
        <f>C25-E25</f>
        <v>11520</v>
      </c>
    </row>
    <row r="26" spans="1:16" ht="12" customHeight="1">
      <c r="A26" s="38" t="s">
        <v>601</v>
      </c>
      <c r="B26" s="39" t="s">
        <v>836</v>
      </c>
      <c r="C26" s="429">
        <f>SUM(C25:C25)</f>
        <v>11520</v>
      </c>
      <c r="D26" s="429"/>
      <c r="E26" s="429">
        <f>SUM(E18:E24)</f>
        <v>0</v>
      </c>
      <c r="F26" s="442">
        <f>SUM(F25:F25)</f>
        <v>11520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877</v>
      </c>
      <c r="B28" s="37"/>
      <c r="C28" s="441">
        <v>2</v>
      </c>
      <c r="D28" s="575">
        <v>0.0678</v>
      </c>
      <c r="E28" s="441"/>
      <c r="F28" s="443">
        <f aca="true" t="shared" si="1" ref="F28:F37">C28-E28</f>
        <v>2</v>
      </c>
    </row>
    <row r="29" spans="1:6" ht="12.75">
      <c r="A29" s="36" t="s">
        <v>878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879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880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881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882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883</v>
      </c>
      <c r="B34" s="37"/>
      <c r="C34" s="441">
        <v>0</v>
      </c>
      <c r="D34" s="575">
        <v>0.191</v>
      </c>
      <c r="E34" s="441"/>
      <c r="F34" s="443">
        <f t="shared" si="1"/>
        <v>0</v>
      </c>
    </row>
    <row r="35" spans="1:6" ht="12.75">
      <c r="A35" s="36" t="s">
        <v>884</v>
      </c>
      <c r="B35" s="37"/>
      <c r="C35" s="441">
        <v>1</v>
      </c>
      <c r="D35" s="575">
        <v>0</v>
      </c>
      <c r="E35" s="441"/>
      <c r="F35" s="443">
        <f t="shared" si="1"/>
        <v>1</v>
      </c>
    </row>
    <row r="36" spans="1:16" ht="12" customHeight="1">
      <c r="A36" s="36" t="s">
        <v>885</v>
      </c>
      <c r="B36" s="37"/>
      <c r="C36" s="441">
        <v>37</v>
      </c>
      <c r="D36" s="575">
        <v>0</v>
      </c>
      <c r="E36" s="576"/>
      <c r="F36" s="443">
        <f t="shared" si="1"/>
        <v>37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886</v>
      </c>
      <c r="B37" s="37"/>
      <c r="C37" s="441">
        <v>0</v>
      </c>
      <c r="D37" s="575">
        <v>0.262</v>
      </c>
      <c r="E37" s="576"/>
      <c r="F37" s="443">
        <f t="shared" si="1"/>
        <v>0</v>
      </c>
    </row>
    <row r="38" spans="1:6" ht="12.75">
      <c r="A38" s="36" t="s">
        <v>887</v>
      </c>
      <c r="B38" s="37"/>
      <c r="C38" s="441">
        <v>274</v>
      </c>
      <c r="D38" s="575">
        <v>0.1163</v>
      </c>
      <c r="E38" s="441"/>
      <c r="F38" s="443">
        <v>274</v>
      </c>
    </row>
    <row r="39" spans="1:6" ht="12.75">
      <c r="A39" s="36" t="s">
        <v>888</v>
      </c>
      <c r="B39" s="37"/>
      <c r="C39" s="441">
        <v>1311</v>
      </c>
      <c r="D39" s="575">
        <v>1</v>
      </c>
      <c r="E39" s="441"/>
      <c r="F39" s="443">
        <f>C39-E39</f>
        <v>1311</v>
      </c>
    </row>
    <row r="40" spans="1:6" ht="12.75">
      <c r="A40" s="36" t="s">
        <v>889</v>
      </c>
      <c r="B40" s="37"/>
      <c r="C40" s="441">
        <v>2279</v>
      </c>
      <c r="D40" s="575">
        <v>0.25</v>
      </c>
      <c r="E40" s="441"/>
      <c r="F40" s="443">
        <f>C40-E40</f>
        <v>2279</v>
      </c>
    </row>
    <row r="41" spans="1:6" ht="12.75">
      <c r="A41" s="36" t="s">
        <v>890</v>
      </c>
      <c r="B41" s="37"/>
      <c r="C41" s="441">
        <v>73</v>
      </c>
      <c r="D41" s="575">
        <v>0.0084</v>
      </c>
      <c r="E41" s="441"/>
      <c r="F41" s="443">
        <f>C41-E41</f>
        <v>73</v>
      </c>
    </row>
    <row r="42" spans="1:6" ht="12.75">
      <c r="A42" s="36" t="s">
        <v>902</v>
      </c>
      <c r="B42" s="37"/>
      <c r="C42" s="441">
        <v>51</v>
      </c>
      <c r="D42" s="575">
        <v>0.25</v>
      </c>
      <c r="E42" s="441"/>
      <c r="F42" s="443">
        <f>C42-E42</f>
        <v>51</v>
      </c>
    </row>
    <row r="43" spans="1:6" ht="15.75" customHeight="1">
      <c r="A43" s="38" t="s">
        <v>838</v>
      </c>
      <c r="B43" s="39" t="s">
        <v>839</v>
      </c>
      <c r="C43" s="429">
        <f>SUM(C28:C42)</f>
        <v>4159</v>
      </c>
      <c r="D43" s="577"/>
      <c r="E43" s="429">
        <f>SUM(E28:E39)</f>
        <v>6</v>
      </c>
      <c r="F43" s="442">
        <f>SUM(F28:F42)</f>
        <v>4153</v>
      </c>
    </row>
    <row r="44" spans="1:6" ht="13.5">
      <c r="A44" s="41" t="s">
        <v>840</v>
      </c>
      <c r="B44" s="39" t="s">
        <v>841</v>
      </c>
      <c r="C44" s="429">
        <f>C43+C26+C20</f>
        <v>32210</v>
      </c>
      <c r="D44" s="577"/>
      <c r="E44" s="429">
        <f>E43+E27+E23</f>
        <v>6</v>
      </c>
      <c r="F44" s="442">
        <f>F43+F27+F23+F26+F20</f>
        <v>32204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900</v>
      </c>
      <c r="B64" s="453"/>
      <c r="C64" s="636" t="s">
        <v>849</v>
      </c>
      <c r="D64" s="636"/>
      <c r="E64" s="636"/>
      <c r="F64" s="636"/>
    </row>
    <row r="65" spans="1:6" ht="12.75">
      <c r="A65" s="517"/>
      <c r="B65" s="518"/>
      <c r="C65" s="517" t="s">
        <v>865</v>
      </c>
      <c r="D65" s="517"/>
      <c r="E65" s="517"/>
      <c r="F65" s="517"/>
    </row>
    <row r="66" spans="1:6" ht="12.75">
      <c r="A66" s="517"/>
      <c r="B66" s="518"/>
      <c r="C66" s="636" t="s">
        <v>857</v>
      </c>
      <c r="D66" s="636"/>
      <c r="E66" s="636"/>
      <c r="F66" s="636"/>
    </row>
    <row r="67" spans="3:5" ht="12.75">
      <c r="C67" s="517" t="s">
        <v>866</v>
      </c>
      <c r="E67" s="517"/>
    </row>
    <row r="68" spans="3:6" ht="12.75">
      <c r="C68" s="636"/>
      <c r="D68" s="636"/>
      <c r="E68" s="636"/>
      <c r="F68" s="636"/>
    </row>
    <row r="69" spans="3:5" ht="12.75">
      <c r="C69" s="517"/>
      <c r="E69" s="517"/>
    </row>
  </sheetData>
  <sheetProtection/>
  <mergeCells count="5">
    <mergeCell ref="B5:D5"/>
    <mergeCell ref="B6:C6"/>
    <mergeCell ref="C66:F66"/>
    <mergeCell ref="C64:F64"/>
    <mergeCell ref="C68:F6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6:D37 F36:F37 C28:F35 C12:F19 C22:F22 C25:F25 C38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2015-11-24T09:28:56Z</cp:lastPrinted>
  <dcterms:created xsi:type="dcterms:W3CDTF">2000-06-29T12:02:40Z</dcterms:created>
  <dcterms:modified xsi:type="dcterms:W3CDTF">2016-02-25T10:11:15Z</dcterms:modified>
  <cp:category/>
  <cp:version/>
  <cp:contentType/>
  <cp:contentStatus/>
</cp:coreProperties>
</file>