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50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<sst xmlns="http://schemas.openxmlformats.org/spreadsheetml/2006/main" count="1067" uniqueCount="873">
  <si>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</si>
  <si>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</si>
  <si>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</si>
  <si>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</si>
  <si>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</si>
  <si>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</si>
  <si>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</si>
  <si>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</si>
  <si>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</si>
  <si>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</si>
  <si>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</si>
  <si>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</si>
  <si>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</si>
  <si>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</si>
  <si>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</si>
  <si>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</si>
  <si>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</si>
  <si>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</si>
  <si>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</si>
  <si>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</si>
  <si>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</si>
  <si>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</si>
  <si>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</si>
  <si>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</si>
  <si>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</si>
  <si>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</si>
  <si>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</si>
  <si>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</si>
  <si>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</si>
  <si>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</si>
  <si>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</si>
  <si>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</si>
  <si>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</si>
  <si>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</si>
  <si>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</si>
  <si>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</si>
  <si>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</si>
  <si>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</si>
  <si>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</si>
  <si>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</si>
  <si>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</si>
  <si>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</si>
  <si>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</si>
  <si>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</si>
  <si>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</si>
  <si>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</si>
  <si>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</si>
  <si>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</si>
  <si>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</si>
  <si>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</si>
  <si>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</si>
  <si>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</si>
  <si>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</si>
  <si>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</si>
  <si>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</si>
  <si>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</si>
  <si>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</si>
  <si>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</si>
  <si>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</si>
  <si>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</si>
  <si>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</si>
  <si>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</si>
  <si>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</si>
  <si>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</si>
  <si>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</si>
  <si>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</si>
  <si>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</si>
  <si>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</si>
  <si>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</si>
  <si>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</si>
  <si>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</si>
  <si>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</si>
  <si>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</si>
  <si>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</si>
  <si>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</si>
  <si>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</si>
  <si>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</si>
  <si>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</si>
  <si>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</si>
  <si>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</si>
  <si>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</si>
  <si>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</si>
  <si>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</si>
  <si>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</si>
  <si>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</si>
  <si>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</si>
  <si>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</si>
  <si>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</si>
  <si>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</si>
  <si>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</si>
  <si>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</si>
  <si>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</si>
  <si>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</si>
  <si>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</si>
  <si>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</si>
  <si>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</si>
  <si>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</si>
  <si>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</si>
  <si>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</si>
  <si>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</si>
  <si>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</si>
  <si>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</si>
  <si>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</si>
  <si>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</si>
  <si>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</si>
  <si>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</si>
  <si>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</si>
  <si>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</si>
  <si>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</si>
  <si>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</si>
  <si>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</si>
  <si>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</si>
  <si>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</si>
  <si>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</si>
  <si>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</si>
  <si>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</si>
  <si>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</si>
  <si>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</si>
  <si>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</si>
  <si>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</si>
  <si>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</si>
  <si>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</si>
  <si>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</si>
  <si>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</si>
  <si>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</si>
  <si>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</si>
  <si>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</si>
  <si>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</si>
  <si>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</si>
  <si>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</si>
  <si>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</si>
  <si>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</si>
  <si>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</si>
  <si>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</si>
  <si>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</si>
  <si>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</si>
  <si>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</si>
  <si>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</si>
  <si>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</si>
  <si>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</si>
  <si>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</si>
  <si>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</si>
  <si>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</si>
  <si>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</si>
  <si>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</si>
  <si>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</si>
  <si>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</si>
  <si>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</si>
  <si>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</si>
  <si>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</si>
  <si>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</si>
  <si>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</si>
  <si>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</si>
  <si>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</si>
  <si>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</si>
  <si>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</si>
  <si>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</si>
  <si>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</si>
  <si>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</si>
  <si>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</si>
  <si>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</si>
  <si>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</si>
  <si>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</si>
  <si>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</si>
  <si>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</si>
  <si>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</si>
  <si>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</si>
  <si>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</si>
  <si>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</si>
  <si>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</si>
  <si>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</si>
  <si>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</si>
  <si>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</si>
  <si>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</si>
  <si>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</si>
  <si>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</si>
  <si>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</si>
  <si>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</si>
  <si>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</si>
  <si>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</si>
  <si>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</si>
  <si>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</si>
  <si>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</si>
  <si>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</si>
  <si>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</si>
  <si>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</si>
  <si>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</si>
  <si>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</si>
  <si>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</si>
  <si>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</si>
  <si>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</si>
  <si>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</si>
  <si>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</si>
  <si>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</si>
  <si>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</si>
  <si>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</si>
  <si>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</si>
  <si>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</si>
  <si>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</si>
  <si>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</si>
  <si>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</si>
  <si>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</si>
  <si>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</si>
  <si>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</si>
  <si>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</si>
  <si>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</si>
  <si>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</si>
  <si>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</si>
  <si>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</si>
  <si>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</si>
  <si>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</si>
  <si>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</si>
  <si>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</si>
  <si>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</si>
  <si>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</si>
  <si>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</si>
  <si>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</si>
  <si>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</si>
  <si>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</si>
  <si>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</si>
  <si>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</si>
  <si>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</si>
  <si>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</si>
  <si>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</si>
  <si>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</si>
  <si>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</si>
  <si>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</si>
  <si>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</si>
  <si>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</si>
  <si>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</si>
  <si>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</si>
  <si>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</si>
  <si>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</si>
  <si>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</si>
  <si>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</si>
  <si>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</si>
  <si>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</si>
  <si>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</si>
  <si>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</si>
  <si>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</si>
  <si>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</si>
  <si>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</si>
  <si>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</si>
  <si>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</si>
  <si>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</si>
  <si>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</si>
  <si>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</si>
  <si>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</si>
  <si>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</si>
  <si>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</si>
  <si>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</si>
  <si>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</si>
  <si>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</si>
  <si>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</si>
  <si>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</si>
  <si>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</si>
  <si>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</si>
  <si>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</si>
  <si>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</si>
  <si>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</si>
  <si>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</si>
  <si>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</si>
  <si>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</si>
  <si>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</si>
  <si>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</si>
  <si>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</si>
  <si>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</si>
  <si>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</si>
  <si>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</si>
  <si>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</si>
  <si>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</si>
  <si>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</si>
  <si>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</si>
  <si>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</si>
  <si>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</si>
  <si>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</si>
  <si>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</si>
  <si>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</si>
  <si>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</si>
  <si>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</si>
  <si>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</si>
  <si>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</si>
  <si>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</si>
  <si>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</si>
  <si>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</si>
  <si>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</si>
  <si>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</si>
  <si>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</si>
  <si>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</si>
  <si>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</si>
  <si>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</si>
  <si>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</si>
  <si>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</si>
  <si>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</si>
  <si>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</si>
  <si>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</si>
  <si>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</si>
  <si>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</si>
  <si>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</si>
  <si>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</si>
  <si>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</si>
  <si>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</si>
  <si>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</si>
  <si>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</si>
  <si>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</si>
  <si>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</si>
  <si>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</si>
  <si>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</si>
  <si>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</si>
  <si>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</si>
  <si>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</si>
  <si>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</si>
  <si>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</si>
  <si>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</si>
  <si>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</si>
  <si>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</si>
  <si>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</si>
  <si>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</si>
  <si>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</si>
  <si>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</si>
  <si>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</si>
  <si>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</si>
  <si>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</si>
  <si>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</si>
  <si>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</si>
  <si>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</si>
  <si>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</si>
  <si>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</si>
  <si>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</si>
  <si>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</si>
  <si>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</si>
  <si>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</si>
  <si>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</si>
  <si>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</si>
  <si>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</si>
  <si>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</si>
  <si>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</si>
  <si>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</si>
  <si>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</si>
  <si>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</si>
  <si>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</si>
  <si>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</si>
  <si>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</si>
  <si>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</si>
  <si>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</si>
  <si>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</si>
  <si>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</si>
  <si>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</si>
  <si>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</si>
  <si>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</si>
  <si>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</si>
  <si>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</si>
  <si>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</si>
  <si>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</si>
  <si>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</si>
  <si>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</si>
  <si>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</si>
  <si>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</si>
  <si>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</si>
  <si>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</si>
  <si>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</si>
  <si>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</si>
  <si>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</si>
  <si>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</si>
  <si>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</si>
  <si>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</si>
  <si>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</si>
  <si>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</si>
  <si>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</si>
  <si>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</si>
  <si>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</si>
  <si>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</si>
  <si>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</si>
  <si>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</si>
  <si>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</si>
  <si>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</si>
  <si>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</si>
  <si>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</si>
  <si>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</si>
  <si>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</si>
  <si>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</si>
  <si>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</si>
  <si>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</si>
  <si>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</si>
  <si>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</si>
  <si>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</si>
  <si>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</si>
  <si>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</si>
  <si>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</si>
  <si>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</si>
  <si>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</si>
  <si>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</si>
  <si>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</si>
  <si>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</si>
  <si>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</si>
  <si>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</si>
  <si>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</si>
  <si>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</si>
  <si>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</si>
  <si>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</si>
  <si>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</si>
  <si>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</si>
  <si>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</si>
  <si>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</si>
  <si>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</si>
  <si>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</si>
  <si>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</si>
  <si>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</si>
  <si>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</si>
  <si>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</si>
  <si>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</si>
  <si>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</si>
  <si>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</si>
  <si>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</si>
  <si>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</si>
  <si>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</si>
  <si>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</si>
  <si>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</si>
  <si>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</si>
  <si>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</si>
  <si>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</si>
  <si>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</si>
  <si>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</si>
  <si>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</si>
  <si>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</si>
  <si>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</si>
  <si>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</si>
  <si>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</si>
  <si>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</si>
  <si>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</si>
  <si>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</si>
  <si>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</si>
  <si>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</si>
  <si>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</si>
  <si>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</si>
  <si>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</si>
  <si>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</si>
  <si>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</si>
  <si>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</si>
  <si>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</si>
  <si>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</si>
  <si>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</si>
  <si>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</si>
  <si>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</si>
  <si>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</si>
  <si>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</si>
  <si>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</si>
  <si>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</si>
  <si>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</si>
  <si>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</si>
  <si>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</si>
  <si>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</si>
  <si>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</si>
  <si>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</si>
  <si>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</si>
  <si>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</si>
  <si>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</si>
  <si>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</si>
  <si>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</si>
  <si>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</si>
  <si>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</si>
  <si>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</si>
  <si>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</si>
  <si>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</si>
  <si>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</si>
  <si>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</si>
  <si>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</si>
  <si>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</si>
  <si>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</si>
  <si>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</si>
  <si>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</si>
  <si>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</si>
  <si>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</si>
  <si>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</si>
  <si>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</si>
  <si>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</si>
  <si>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</si>
  <si>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</si>
  <si>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</si>
  <si>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</si>
  <si>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</si>
  <si>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</si>
  <si>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</si>
  <si>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</si>
  <si>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</si>
  <si>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</si>
  <si>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</si>
  <si>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</si>
  <si>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</si>
  <si>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</si>
  <si>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</si>
  <si>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</si>
  <si>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</si>
  <si>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</si>
  <si>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</si>
  <si>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</si>
  <si>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</si>
  <si>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</si>
  <si>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</si>
  <si>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</si>
  <si>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</si>
  <si>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</si>
  <si>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</si>
  <si>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</si>
  <si>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</si>
  <si>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</si>
  <si>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</si>
  <si>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</si>
  <si>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</si>
  <si>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</si>
  <si>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</si>
  <si>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</si>
  <si>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</si>
  <si>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</si>
  <si>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</si>
  <si>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</si>
  <si>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</si>
  <si>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</si>
  <si>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</si>
  <si>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</si>
  <si>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</si>
  <si>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</si>
  <si>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</si>
  <si>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</si>
  <si>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</si>
  <si>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</si>
  <si>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</si>
  <si>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</si>
  <si>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</si>
  <si>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</si>
  <si>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</si>
  <si>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</si>
  <si>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</si>
  <si>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</si>
  <si>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</si>
  <si>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</si>
  <si>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</si>
  <si>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</si>
  <si>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</si>
  <si>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</si>
  <si>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</si>
  <si>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</si>
  <si>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</si>
  <si>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</si>
  <si>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</si>
  <si>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</si>
  <si>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</si>
  <si>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</si>
  <si>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</si>
  <si>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</si>
  <si>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</si>
  <si>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</si>
  <si>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</si>
  <si>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</si>
  <si>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</si>
  <si>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</si>
  <si>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</si>
  <si>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</si>
  <si>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</si>
  <si>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</si>
  <si>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</si>
  <si>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</si>
  <si>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</si>
  <si>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</si>
  <si>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</si>
  <si>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</si>
  <si>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</si>
  <si>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</si>
  <si>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</si>
  <si>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</si>
  <si>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</si>
  <si>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</si>
  <si>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</si>
  <si>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</si>
  <si>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</si>
  <si>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</si>
  <si>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</si>
  <si>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</si>
  <si>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</si>
  <si>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</si>
  <si>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</si>
  <si>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</si>
  <si>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</si>
  <si>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</si>
  <si>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</si>
  <si>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</si>
  <si>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</si>
  <si>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</si>
  <si>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</si>
  <si>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</si>
  <si>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</si>
  <si>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</si>
  <si>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</si>
  <si>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</si>
  <si>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</si>
  <si>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</si>
  <si>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</si>
  <si>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</si>
  <si>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</si>
  <si>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</si>
  <si>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</si>
  <si>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</si>
  <si>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</si>
  <si>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</si>
  <si>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</si>
  <si>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</si>
  <si>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</si>
  <si>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</si>
  <si>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</si>
  <si>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</si>
  <si>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</si>
  <si>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</si>
  <si>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</si>
  <si>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</si>
  <si>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</si>
  <si>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</si>
  <si>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</si>
  <si>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</si>
  <si>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</si>
  <si>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</si>
  <si>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</si>
  <si>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</si>
  <si>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</si>
  <si>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</si>
  <si>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</si>
  <si>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</si>
  <si>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</si>
  <si>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</si>
  <si>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</si>
  <si>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</si>
  <si>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</si>
  <si>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</si>
  <si>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</si>
  <si>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</si>
  <si>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</si>
  <si>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</si>
  <si>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</si>
  <si>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</si>
  <si>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</si>
  <si>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</si>
  <si>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</si>
  <si>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</si>
  <si>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</si>
  <si>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</si>
  <si>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</si>
  <si>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</si>
  <si>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</si>
  <si>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</si>
  <si>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</si>
  <si>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</si>
  <si>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</si>
  <si>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</si>
  <si>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</si>
  <si>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</si>
  <si>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</si>
  <si>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</si>
  <si>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</si>
  <si>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</si>
  <si>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</si>
  <si>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</si>
  <si>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</si>
  <si>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</si>
  <si>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</si>
  <si>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</si>
  <si>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</si>
  <si>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</si>
  <si>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</si>
  <si>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</si>
  <si>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</si>
  <si>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</si>
  <si>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</si>
  <si>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</si>
  <si>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</si>
  <si>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</si>
  <si>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</si>
  <si>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</si>
  <si>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</si>
  <si>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</si>
  <si>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</si>
  <si>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</si>
  <si>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</si>
  <si>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</si>
  <si>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</si>
  <si>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</si>
  <si>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</si>
  <si>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</si>
  <si>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</si>
  <si>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</si>
  <si>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</si>
  <si>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</si>
  <si>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</si>
  <si>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</si>
  <si>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</si>
  <si>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</si>
  <si>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</si>
  <si>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</si>
  <si>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</si>
  <si>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</si>
  <si>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</si>
  <si>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</si>
  <si>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</si>
  <si>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</si>
  <si>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</si>
  <si>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</si>
  <si>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</si>
  <si>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</si>
  <si>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</si>
  <si>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</si>
  <si>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</si>
  <si>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</si>
  <si>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</si>
  <si>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</si>
  <si>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</si>
  <si>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</si>
  <si>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</si>
  <si>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</si>
  <si>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</si>
  <si>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</si>
  <si>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</si>
  <si>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</si>
  <si>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</si>
  <si>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</si>
  <si>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</si>
  <si>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</si>
  <si>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</si>
  <si>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</si>
  <si>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</si>
  <si>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</si>
  <si>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</si>
  <si>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</si>
  <si>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</si>
  <si>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</si>
  <si>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</si>
  <si>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</si>
  <si>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</si>
  <si>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</si>
  <si>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</si>
  <si>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</si>
  <si>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</si>
  <si>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</si>
  <si>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</si>
  <si>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</si>
  <si>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</si>
  <si>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</si>
  <si>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</si>
  <si>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</si>
  <si>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</si>
  <si>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</si>
  <si>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</si>
  <si>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</si>
  <si>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</si>
  <si>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</si>
  <si>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</si>
  <si>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</si>
  <si>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</si>
  <si>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</si>
  <si>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</si>
  <si>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</si>
  <si>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</si>
  <si>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</si>
  <si>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</si>
  <si>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</si>
  <si>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</si>
  <si>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</si>
  <si>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</si>
  <si>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</si>
  <si>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</si>
  <si>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</si>
  <si>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</si>
  <si>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</si>
  <si>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</si>
  <si>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</si>
  <si>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</si>
  <si>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</si>
  <si>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</si>
  <si>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</si>
  <si>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</si>
  <si>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</si>
  <si>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</si>
  <si>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</si>
  <si>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</si>
  <si>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</si>
  <si>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</si>
  <si>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</si>
  <si>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</si>
  <si>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</si>
  <si>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</si>
  <si>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</si>
  <si>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</si>
  <si>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</si>
  <si>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</si>
  <si>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</si>
  <si>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</si>
  <si>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</si>
  <si>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</si>
  <si>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</si>
  <si>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</si>
  <si>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</si>
  <si>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</si>
  <si>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</si>
  <si>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</si>
  <si>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</si>
  <si>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</si>
  <si>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</si>
  <si>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</si>
  <si>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</si>
  <si>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</si>
  <si>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</si>
  <si>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</si>
  <si>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</si>
  <si>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</si>
  <si>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</si>
  <si>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</si>
  <si>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</si>
  <si>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</si>
  <si>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</si>
  <si>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</si>
  <si>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</si>
  <si>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</si>
  <si>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</si>
  <si>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</si>
  <si>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</si>
  <si>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</si>
  <si>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</si>
  <si>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</si>
  <si>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</si>
  <si>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</si>
  <si>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</si>
  <si>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</si>
  <si>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</si>
  <si>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</si>
  <si>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</si>
  <si>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</si>
  <si>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</si>
  <si>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</si>
  <si>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</si>
  <si>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</si>
  <si>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</si>
  <si>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</si>
  <si>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</si>
  <si>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</si>
  <si>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</si>
  <si>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</si>
  <si>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</si>
  <si>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</si>
  <si>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</si>
  <si>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</si>
  <si>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</si>
  <si>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</si>
  <si>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</si>
  <si>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</si>
  <si>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</si>
  <si>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</si>
  <si>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</si>
  <si>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</si>
  <si>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</si>
  <si>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</si>
  <si>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</si>
  <si>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</si>
  <si>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</si>
  <si>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</si>
  <si>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</si>
  <si>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</si>
  <si>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</si>
  <si>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</si>
  <si>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</si>
  <si>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</si>
  <si>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</si>
  <si>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15.04.2016</t>
  </si>
  <si>
    <t xml:space="preserve">Дата на съставяне:15.04.2016                            </t>
  </si>
  <si>
    <t xml:space="preserve">Дата  на съставяне: 15.04.2016                                                                                                                 </t>
  </si>
  <si>
    <t xml:space="preserve">Дата на съставяне: 15.04.2016    </t>
  </si>
  <si>
    <t>Дата на съставяне:15.04.2016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</si>
</sst>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6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6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5" fontId="12" fillId="0" borderId="32" xfId="41" applyNumberFormat="1" applyFont="1" applyBorder="1" applyAlignment="1" applyProtection="1">
      <alignment horizontal="left" vertical="top" wrapText="1"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" wrapText="1"/>
      <protection locked="0"/>
    </xf>
    <xf numFmtId="0" fontId="11" fillId="0" borderId="0" xfId="44" applyFont="1" applyAlignment="1">
      <alignment horizontal="center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left"/>
      <protection/>
    </xf>
    <xf numFmtId="0" fontId="10" fillId="0" borderId="0" xfId="44" applyFont="1" applyAlignment="1" applyProtection="1">
      <alignment horizontal="right"/>
      <protection/>
    </xf>
    <xf numFmtId="166" fontId="11" fillId="0" borderId="32" xfId="41" applyNumberFormat="1" applyFont="1" applyBorder="1" applyAlignment="1" applyProtection="1">
      <alignment horizontal="left" vertical="top" wrapText="1"/>
      <protection/>
    </xf>
    <xf numFmtId="0" fontId="11" fillId="0" borderId="18" xfId="39" applyFont="1" applyBorder="1" applyAlignment="1" applyProtection="1">
      <alignment horizontal="center" vertical="center" wrapText="1"/>
      <protection/>
    </xf>
    <xf numFmtId="0" fontId="11" fillId="0" borderId="24" xfId="39" applyFont="1" applyBorder="1" applyAlignment="1" applyProtection="1">
      <alignment horizontal="center" vertical="center" wrapText="1"/>
      <protection/>
    </xf>
    <xf numFmtId="0" fontId="11" fillId="0" borderId="23" xfId="39" applyFont="1" applyBorder="1" applyAlignment="1" applyProtection="1">
      <alignment horizontal="center" vertical="center" wrapText="1"/>
      <protection/>
    </xf>
    <xf numFmtId="0" fontId="11" fillId="0" borderId="25" xfId="39" applyFont="1" applyBorder="1" applyAlignment="1" applyProtection="1">
      <alignment horizontal="center" vertical="center" wrapText="1"/>
      <protection/>
    </xf>
    <xf numFmtId="49" fontId="11" fillId="0" borderId="13" xfId="39" applyNumberFormat="1" applyFont="1" applyBorder="1" applyAlignment="1" applyProtection="1">
      <alignment horizontal="center" vertical="center" wrapText="1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66" fontId="11" fillId="0" borderId="0" xfId="39" applyNumberFormat="1" applyFont="1" applyBorder="1" applyAlignment="1" applyProtection="1">
      <alignment horizontal="left" vertical="justify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2" fillId="0" borderId="0" xfId="39" applyFont="1" applyAlignment="1" applyProtection="1">
      <alignment horizontal="center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" vertical="center" wrapText="1"/>
      <protection/>
    </xf>
    <xf numFmtId="166" fontId="11" fillId="0" borderId="0" xfId="39" applyNumberFormat="1" applyFont="1" applyBorder="1" applyAlignment="1" applyProtection="1">
      <alignment horizontal="center" vertical="justify" wrapText="1"/>
      <protection/>
    </xf>
    <xf numFmtId="166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6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6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8">
      <selection activeCell="A94" sqref="A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858</v>
      </c>
      <c r="F3" s="217" t="s">
        <v>2</v>
      </c>
      <c r="G3" s="172"/>
      <c r="H3" s="461">
        <v>814244008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>
        <v>1420</v>
      </c>
    </row>
    <row r="5" spans="1:8" ht="15">
      <c r="A5" s="576" t="s">
        <v>5</v>
      </c>
      <c r="B5" s="577"/>
      <c r="C5" s="577"/>
      <c r="D5" s="577"/>
      <c r="E5" s="505">
        <v>42460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3200</v>
      </c>
      <c r="H11" s="152">
        <v>3200</v>
      </c>
    </row>
    <row r="12" spans="1:8" ht="15">
      <c r="A12" s="235" t="s">
        <v>24</v>
      </c>
      <c r="B12" s="241" t="s">
        <v>25</v>
      </c>
      <c r="C12" s="151">
        <v>579</v>
      </c>
      <c r="D12" s="151">
        <v>590</v>
      </c>
      <c r="E12" s="237" t="s">
        <v>26</v>
      </c>
      <c r="F12" s="242" t="s">
        <v>27</v>
      </c>
      <c r="G12" s="153">
        <v>3200</v>
      </c>
      <c r="H12" s="153">
        <v>3200</v>
      </c>
    </row>
    <row r="13" spans="1:8" ht="15">
      <c r="A13" s="235" t="s">
        <v>28</v>
      </c>
      <c r="B13" s="241" t="s">
        <v>29</v>
      </c>
      <c r="C13" s="151">
        <v>980</v>
      </c>
      <c r="D13" s="151">
        <v>1020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278</v>
      </c>
      <c r="D14" s="151">
        <v>284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99</v>
      </c>
      <c r="D15" s="151">
        <v>83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1</v>
      </c>
      <c r="E17" s="243" t="s">
        <v>46</v>
      </c>
      <c r="F17" s="245" t="s">
        <v>47</v>
      </c>
      <c r="G17" s="154">
        <f>G11+G14+G15+G16</f>
        <v>3200</v>
      </c>
      <c r="H17" s="154">
        <f>H11+H14+H15+H16</f>
        <v>3200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29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2063</v>
      </c>
      <c r="D19" s="155">
        <f>SUM(D11:D18)</f>
        <v>2106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178</v>
      </c>
      <c r="H20" s="158">
        <v>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320</v>
      </c>
      <c r="H21" s="156">
        <f>SUM(H22:H24)</f>
        <v>320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320</v>
      </c>
      <c r="H22" s="152">
        <v>320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697</v>
      </c>
      <c r="H25" s="154">
        <f>H19+H20+H21</f>
        <v>697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785</v>
      </c>
      <c r="H27" s="154">
        <f>SUM(H28:H30)</f>
        <v>214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785</v>
      </c>
      <c r="H28" s="152">
        <v>214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237</v>
      </c>
      <c r="H31" s="152">
        <v>1115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1022</v>
      </c>
      <c r="H33" s="154">
        <f>H27+H31+H32</f>
        <v>1329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4919</v>
      </c>
      <c r="H36" s="154">
        <f>H25+H17+H33</f>
        <v>5226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2063</v>
      </c>
      <c r="D55" s="155">
        <f>D19+D20+D21+D27+D32+D45+D51+D53+D54</f>
        <v>2106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704</v>
      </c>
      <c r="D58" s="151">
        <v>850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284</v>
      </c>
      <c r="D59" s="151">
        <v>280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772</v>
      </c>
      <c r="H61" s="154">
        <f>SUM(H62:H68)</f>
        <v>192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545</v>
      </c>
      <c r="H62" s="152">
        <v>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988</v>
      </c>
      <c r="D64" s="155">
        <f>SUM(D58:D63)</f>
        <v>1130</v>
      </c>
      <c r="E64" s="237" t="s">
        <v>200</v>
      </c>
      <c r="F64" s="242" t="s">
        <v>201</v>
      </c>
      <c r="G64" s="152">
        <v>59</v>
      </c>
      <c r="H64" s="152">
        <v>141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45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18</v>
      </c>
      <c r="H67" s="152">
        <v>19</v>
      </c>
    </row>
    <row r="68" spans="1:8" ht="15">
      <c r="A68" s="235" t="s">
        <v>211</v>
      </c>
      <c r="B68" s="241" t="s">
        <v>212</v>
      </c>
      <c r="C68" s="151">
        <v>686</v>
      </c>
      <c r="D68" s="151">
        <v>467</v>
      </c>
      <c r="E68" s="237" t="s">
        <v>213</v>
      </c>
      <c r="F68" s="242" t="s">
        <v>214</v>
      </c>
      <c r="G68" s="152">
        <v>105</v>
      </c>
      <c r="H68" s="152">
        <v>24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77</v>
      </c>
      <c r="H69" s="152">
        <v>19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</v>
      </c>
      <c r="D71" s="151">
        <v>1</v>
      </c>
      <c r="E71" s="253" t="s">
        <v>46</v>
      </c>
      <c r="F71" s="273" t="s">
        <v>224</v>
      </c>
      <c r="G71" s="161">
        <f>G59+G60+G61+G69+G70</f>
        <v>849</v>
      </c>
      <c r="H71" s="161">
        <f>H59+H60+H61+H69+H70</f>
        <v>211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</v>
      </c>
      <c r="D74" s="151">
        <v>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691</v>
      </c>
      <c r="D75" s="155">
        <f>SUM(D67:D74)</f>
        <v>472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849</v>
      </c>
      <c r="H79" s="162">
        <f>H71+H74+H75+H76</f>
        <v>211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1956</v>
      </c>
      <c r="D88" s="151">
        <v>1719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1961</v>
      </c>
      <c r="D91" s="155">
        <f>SUM(D87:D90)</f>
        <v>1722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65</v>
      </c>
      <c r="D92" s="151">
        <v>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3705</v>
      </c>
      <c r="D93" s="155">
        <f>D64+D75+D84+D91+D92</f>
        <v>3331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5768</v>
      </c>
      <c r="D94" s="164">
        <f>D93+D55</f>
        <v>5437</v>
      </c>
      <c r="E94" s="449" t="s">
        <v>270</v>
      </c>
      <c r="F94" s="289" t="s">
        <v>271</v>
      </c>
      <c r="G94" s="165">
        <f>G36+G39+G55+G79</f>
        <v>5768</v>
      </c>
      <c r="H94" s="165">
        <f>H36+H39+H55+H79</f>
        <v>5437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860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A22" sqref="A2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Слънчо АД</v>
      </c>
      <c r="C2" s="585"/>
      <c r="D2" s="585"/>
      <c r="E2" s="585"/>
      <c r="F2" s="587" t="s">
        <v>2</v>
      </c>
      <c r="G2" s="587"/>
      <c r="H2" s="526">
        <f>'справка №1-БАЛАНС'!H3</f>
        <v>814244008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86">
        <f>'справка №1-БАЛАНС'!E5</f>
        <v>42460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531</v>
      </c>
      <c r="D9" s="46">
        <v>552</v>
      </c>
      <c r="E9" s="298" t="s">
        <v>284</v>
      </c>
      <c r="F9" s="549" t="s">
        <v>285</v>
      </c>
      <c r="G9" s="550">
        <v>1148</v>
      </c>
      <c r="H9" s="550">
        <v>1122</v>
      </c>
    </row>
    <row r="10" spans="1:8" ht="12">
      <c r="A10" s="298" t="s">
        <v>286</v>
      </c>
      <c r="B10" s="299" t="s">
        <v>287</v>
      </c>
      <c r="C10" s="46">
        <v>60</v>
      </c>
      <c r="D10" s="46">
        <v>56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75</v>
      </c>
      <c r="D11" s="46">
        <v>68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172</v>
      </c>
      <c r="D12" s="46">
        <v>151</v>
      </c>
      <c r="E12" s="300" t="s">
        <v>78</v>
      </c>
      <c r="F12" s="549" t="s">
        <v>296</v>
      </c>
      <c r="G12" s="550">
        <v>12</v>
      </c>
      <c r="H12" s="550">
        <v>20</v>
      </c>
    </row>
    <row r="13" spans="1:18" ht="12">
      <c r="A13" s="298" t="s">
        <v>297</v>
      </c>
      <c r="B13" s="299" t="s">
        <v>298</v>
      </c>
      <c r="C13" s="46">
        <v>32</v>
      </c>
      <c r="D13" s="46">
        <v>27</v>
      </c>
      <c r="E13" s="301" t="s">
        <v>51</v>
      </c>
      <c r="F13" s="551" t="s">
        <v>299</v>
      </c>
      <c r="G13" s="548">
        <f>SUM(G9:G12)</f>
        <v>1160</v>
      </c>
      <c r="H13" s="548">
        <f>SUM(H9:H12)</f>
        <v>1142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</v>
      </c>
      <c r="D14" s="46">
        <v>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-4</v>
      </c>
      <c r="D15" s="47">
        <v>-26</v>
      </c>
      <c r="E15" s="296" t="s">
        <v>304</v>
      </c>
      <c r="F15" s="554" t="s">
        <v>305</v>
      </c>
      <c r="G15" s="550">
        <v>4</v>
      </c>
      <c r="H15" s="550"/>
    </row>
    <row r="16" spans="1:8" ht="12">
      <c r="A16" s="298" t="s">
        <v>306</v>
      </c>
      <c r="B16" s="299" t="s">
        <v>307</v>
      </c>
      <c r="C16" s="47">
        <v>13</v>
      </c>
      <c r="D16" s="47">
        <v>26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880</v>
      </c>
      <c r="D19" s="49">
        <f>SUM(D9:D15)+D16</f>
        <v>863</v>
      </c>
      <c r="E19" s="304" t="s">
        <v>316</v>
      </c>
      <c r="F19" s="552" t="s">
        <v>317</v>
      </c>
      <c r="G19" s="550"/>
      <c r="H19" s="550">
        <v>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>
        <v>3</v>
      </c>
      <c r="H22" s="550">
        <v>52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23</v>
      </c>
      <c r="D24" s="46">
        <v>1</v>
      </c>
      <c r="E24" s="301" t="s">
        <v>103</v>
      </c>
      <c r="F24" s="554" t="s">
        <v>333</v>
      </c>
      <c r="G24" s="548">
        <f>SUM(G19:G23)</f>
        <v>3</v>
      </c>
      <c r="H24" s="548">
        <f>SUM(H19:H23)</f>
        <v>57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24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904</v>
      </c>
      <c r="D28" s="50">
        <f>D26+D19</f>
        <v>865</v>
      </c>
      <c r="E28" s="127" t="s">
        <v>338</v>
      </c>
      <c r="F28" s="554" t="s">
        <v>339</v>
      </c>
      <c r="G28" s="548">
        <f>G13+G15+G24</f>
        <v>1167</v>
      </c>
      <c r="H28" s="548">
        <f>H13+H15+H24</f>
        <v>1199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263</v>
      </c>
      <c r="D30" s="50">
        <f>IF((H28-D28)&gt;0,H28-D28,0)</f>
        <v>334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904</v>
      </c>
      <c r="D33" s="49">
        <f>D28-D31+D32</f>
        <v>865</v>
      </c>
      <c r="E33" s="127" t="s">
        <v>352</v>
      </c>
      <c r="F33" s="554" t="s">
        <v>353</v>
      </c>
      <c r="G33" s="53">
        <f>G32-G31+G28</f>
        <v>1167</v>
      </c>
      <c r="H33" s="53">
        <f>H32-H31+H28</f>
        <v>1199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263</v>
      </c>
      <c r="D34" s="50">
        <f>IF((H33-D33)&gt;0,H33-D33,0)</f>
        <v>334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26</v>
      </c>
      <c r="D35" s="49">
        <f>D36+D37+D38</f>
        <v>33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26</v>
      </c>
      <c r="D36" s="46">
        <v>33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237</v>
      </c>
      <c r="D39" s="460">
        <f>+IF((H33-D33-D35)&gt;0,H33-D33-D35,0)</f>
        <v>301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237</v>
      </c>
      <c r="D41" s="52">
        <f>IF(H39=0,IF(D39-D40&gt;0,D39-D40+H40,0),IF(H39-H40&lt;0,H40-H39+D39,0))</f>
        <v>301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1167</v>
      </c>
      <c r="D42" s="53">
        <f>D33+D35+D39</f>
        <v>1199</v>
      </c>
      <c r="E42" s="128" t="s">
        <v>379</v>
      </c>
      <c r="F42" s="129" t="s">
        <v>380</v>
      </c>
      <c r="G42" s="53">
        <f>G39+G33</f>
        <v>1167</v>
      </c>
      <c r="H42" s="53">
        <f>H39+H33</f>
        <v>1199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42475</v>
      </c>
      <c r="C48" s="427" t="s">
        <v>381</v>
      </c>
      <c r="D48" s="583" t="s">
        <v>862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863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40" sqref="A4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42460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1161</v>
      </c>
      <c r="D10" s="54">
        <v>1269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-584</v>
      </c>
      <c r="D11" s="54">
        <v>-807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-141</v>
      </c>
      <c r="D13" s="54">
        <v>-125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-133</v>
      </c>
      <c r="D14" s="54">
        <v>-140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</v>
      </c>
      <c r="D15" s="54">
        <v>-6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</v>
      </c>
      <c r="D17" s="54">
        <v>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-21</v>
      </c>
      <c r="D18" s="54">
        <v>51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277</v>
      </c>
      <c r="D20" s="55">
        <f>SUM(D10:D19)</f>
        <v>246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-38</v>
      </c>
      <c r="D22" s="54">
        <v>-14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-38</v>
      </c>
      <c r="D32" s="55">
        <f>SUM(D22:D31)</f>
        <v>-14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239</v>
      </c>
      <c r="D43" s="55">
        <f>D42+D32+D20</f>
        <v>232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1722</v>
      </c>
      <c r="D44" s="132">
        <v>1604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1961</v>
      </c>
      <c r="D45" s="55">
        <f>D44+D43</f>
        <v>1836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1961</v>
      </c>
      <c r="D46" s="56">
        <v>1836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 t="s">
        <v>862</v>
      </c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89" t="s">
        <v>863</v>
      </c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24" sqref="A2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42460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3200</v>
      </c>
      <c r="D11" s="58">
        <f>'справка №1-БАЛАНС'!H19</f>
        <v>199</v>
      </c>
      <c r="E11" s="58">
        <f>'справка №1-БАЛАНС'!H20</f>
        <v>178</v>
      </c>
      <c r="F11" s="58">
        <f>'справка №1-БАЛАНС'!H22</f>
        <v>320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1329</v>
      </c>
      <c r="J11" s="58">
        <f>'справка №1-БАЛАНС'!H29+'справка №1-БАЛАНС'!H32</f>
        <v>0</v>
      </c>
      <c r="K11" s="60"/>
      <c r="L11" s="344">
        <f>SUM(C11:K11)</f>
        <v>5226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3200</v>
      </c>
      <c r="D15" s="61">
        <f aca="true" t="shared" si="2" ref="D15:M15">D11+D12</f>
        <v>199</v>
      </c>
      <c r="E15" s="61">
        <f t="shared" si="2"/>
        <v>178</v>
      </c>
      <c r="F15" s="61">
        <f t="shared" si="2"/>
        <v>320</v>
      </c>
      <c r="G15" s="61">
        <f t="shared" si="2"/>
        <v>0</v>
      </c>
      <c r="H15" s="61">
        <f t="shared" si="2"/>
        <v>0</v>
      </c>
      <c r="I15" s="61">
        <f t="shared" si="2"/>
        <v>1329</v>
      </c>
      <c r="J15" s="61">
        <f t="shared" si="2"/>
        <v>0</v>
      </c>
      <c r="K15" s="61">
        <f t="shared" si="2"/>
        <v>0</v>
      </c>
      <c r="L15" s="344">
        <f t="shared" si="1"/>
        <v>5226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237</v>
      </c>
      <c r="J16" s="345">
        <f>+'справка №1-БАЛАНС'!G32</f>
        <v>0</v>
      </c>
      <c r="K16" s="60"/>
      <c r="L16" s="344">
        <f t="shared" si="1"/>
        <v>237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-544</v>
      </c>
      <c r="J17" s="62">
        <f>J18+J19</f>
        <v>0</v>
      </c>
      <c r="K17" s="62">
        <f t="shared" si="3"/>
        <v>0</v>
      </c>
      <c r="L17" s="344">
        <f t="shared" si="1"/>
        <v>-544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-544</v>
      </c>
      <c r="J18" s="60"/>
      <c r="K18" s="60"/>
      <c r="L18" s="344">
        <f t="shared" si="1"/>
        <v>-544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3200</v>
      </c>
      <c r="D29" s="59">
        <f aca="true" t="shared" si="6" ref="D29:M29">D17+D20+D21+D24+D28+D27+D15+D16</f>
        <v>199</v>
      </c>
      <c r="E29" s="59">
        <f t="shared" si="6"/>
        <v>178</v>
      </c>
      <c r="F29" s="59">
        <f t="shared" si="6"/>
        <v>320</v>
      </c>
      <c r="G29" s="59">
        <f t="shared" si="6"/>
        <v>0</v>
      </c>
      <c r="H29" s="59">
        <f t="shared" si="6"/>
        <v>0</v>
      </c>
      <c r="I29" s="59">
        <f t="shared" si="6"/>
        <v>1022</v>
      </c>
      <c r="J29" s="59">
        <f t="shared" si="6"/>
        <v>0</v>
      </c>
      <c r="K29" s="59">
        <f t="shared" si="6"/>
        <v>0</v>
      </c>
      <c r="L29" s="344">
        <f t="shared" si="1"/>
        <v>4919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3200</v>
      </c>
      <c r="D32" s="59">
        <f t="shared" si="7"/>
        <v>199</v>
      </c>
      <c r="E32" s="59">
        <f t="shared" si="7"/>
        <v>178</v>
      </c>
      <c r="F32" s="59">
        <f t="shared" si="7"/>
        <v>320</v>
      </c>
      <c r="G32" s="59">
        <f t="shared" si="7"/>
        <v>0</v>
      </c>
      <c r="H32" s="59">
        <f t="shared" si="7"/>
        <v>0</v>
      </c>
      <c r="I32" s="59">
        <f t="shared" si="7"/>
        <v>1022</v>
      </c>
      <c r="J32" s="59">
        <f t="shared" si="7"/>
        <v>0</v>
      </c>
      <c r="K32" s="59">
        <f t="shared" si="7"/>
        <v>0</v>
      </c>
      <c r="L32" s="344">
        <f t="shared" si="1"/>
        <v>4919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Слънчо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42460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597" t="s">
        <v>463</v>
      </c>
      <c r="B5" s="598"/>
      <c r="C5" s="601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599"/>
      <c r="B6" s="600"/>
      <c r="C6" s="60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1125</v>
      </c>
      <c r="E10" s="189"/>
      <c r="F10" s="189"/>
      <c r="G10" s="74">
        <f aca="true" t="shared" si="2" ref="G10:G39">D10+E10-F10</f>
        <v>1125</v>
      </c>
      <c r="H10" s="65"/>
      <c r="I10" s="65"/>
      <c r="J10" s="74">
        <f aca="true" t="shared" si="3" ref="J10:J39">G10+H10-I10</f>
        <v>1125</v>
      </c>
      <c r="K10" s="65">
        <v>535</v>
      </c>
      <c r="L10" s="65">
        <v>11</v>
      </c>
      <c r="M10" s="65"/>
      <c r="N10" s="74">
        <f aca="true" t="shared" si="4" ref="N10:N39">K10+L10-M10</f>
        <v>546</v>
      </c>
      <c r="O10" s="65"/>
      <c r="P10" s="65"/>
      <c r="Q10" s="74">
        <f t="shared" si="0"/>
        <v>546</v>
      </c>
      <c r="R10" s="74">
        <f t="shared" si="1"/>
        <v>579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2977</v>
      </c>
      <c r="E11" s="189">
        <v>11</v>
      </c>
      <c r="F11" s="189"/>
      <c r="G11" s="74">
        <f t="shared" si="2"/>
        <v>2988</v>
      </c>
      <c r="H11" s="65"/>
      <c r="I11" s="65"/>
      <c r="J11" s="74">
        <f t="shared" si="3"/>
        <v>2988</v>
      </c>
      <c r="K11" s="65">
        <v>1957</v>
      </c>
      <c r="L11" s="65">
        <v>51</v>
      </c>
      <c r="M11" s="65"/>
      <c r="N11" s="74">
        <f t="shared" si="4"/>
        <v>2008</v>
      </c>
      <c r="O11" s="65"/>
      <c r="P11" s="65"/>
      <c r="Q11" s="74">
        <f t="shared" si="0"/>
        <v>2008</v>
      </c>
      <c r="R11" s="74">
        <f t="shared" si="1"/>
        <v>980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560</v>
      </c>
      <c r="E12" s="189"/>
      <c r="F12" s="189"/>
      <c r="G12" s="74">
        <f t="shared" si="2"/>
        <v>560</v>
      </c>
      <c r="H12" s="65"/>
      <c r="I12" s="65"/>
      <c r="J12" s="74">
        <f t="shared" si="3"/>
        <v>560</v>
      </c>
      <c r="K12" s="65">
        <v>276</v>
      </c>
      <c r="L12" s="65">
        <v>6</v>
      </c>
      <c r="M12" s="65"/>
      <c r="N12" s="74">
        <f t="shared" si="4"/>
        <v>282</v>
      </c>
      <c r="O12" s="65"/>
      <c r="P12" s="65"/>
      <c r="Q12" s="74">
        <f t="shared" si="0"/>
        <v>282</v>
      </c>
      <c r="R12" s="74">
        <f t="shared" si="1"/>
        <v>278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260</v>
      </c>
      <c r="E13" s="189">
        <v>22</v>
      </c>
      <c r="F13" s="189"/>
      <c r="G13" s="74">
        <f t="shared" si="2"/>
        <v>282</v>
      </c>
      <c r="H13" s="65"/>
      <c r="I13" s="65"/>
      <c r="J13" s="74">
        <f t="shared" si="3"/>
        <v>282</v>
      </c>
      <c r="K13" s="65">
        <v>177</v>
      </c>
      <c r="L13" s="65">
        <v>6</v>
      </c>
      <c r="M13" s="65"/>
      <c r="N13" s="74">
        <f t="shared" si="4"/>
        <v>183</v>
      </c>
      <c r="O13" s="65"/>
      <c r="P13" s="65"/>
      <c r="Q13" s="74">
        <f t="shared" si="0"/>
        <v>183</v>
      </c>
      <c r="R13" s="74">
        <f t="shared" si="1"/>
        <v>99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</v>
      </c>
      <c r="E15" s="457"/>
      <c r="F15" s="457">
        <v>1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114</v>
      </c>
      <c r="E16" s="189"/>
      <c r="F16" s="189"/>
      <c r="G16" s="74">
        <f t="shared" si="2"/>
        <v>114</v>
      </c>
      <c r="H16" s="65"/>
      <c r="I16" s="65"/>
      <c r="J16" s="74">
        <f t="shared" si="3"/>
        <v>114</v>
      </c>
      <c r="K16" s="65">
        <v>84</v>
      </c>
      <c r="L16" s="65">
        <v>1</v>
      </c>
      <c r="M16" s="65"/>
      <c r="N16" s="74">
        <f t="shared" si="4"/>
        <v>85</v>
      </c>
      <c r="O16" s="65"/>
      <c r="P16" s="65"/>
      <c r="Q16" s="74">
        <f aca="true" t="shared" si="5" ref="Q16:Q25">N16+O16-P16</f>
        <v>85</v>
      </c>
      <c r="R16" s="74">
        <f aca="true" t="shared" si="6" ref="R16:R25">J16-Q16</f>
        <v>29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5135</v>
      </c>
      <c r="E17" s="194">
        <f>SUM(E9:E16)</f>
        <v>33</v>
      </c>
      <c r="F17" s="194">
        <f>SUM(F9:F16)</f>
        <v>1</v>
      </c>
      <c r="G17" s="74">
        <f t="shared" si="2"/>
        <v>5167</v>
      </c>
      <c r="H17" s="75">
        <f>SUM(H9:H16)</f>
        <v>0</v>
      </c>
      <c r="I17" s="75">
        <f>SUM(I9:I16)</f>
        <v>0</v>
      </c>
      <c r="J17" s="74">
        <f t="shared" si="3"/>
        <v>5167</v>
      </c>
      <c r="K17" s="75">
        <f>SUM(K9:K16)</f>
        <v>3029</v>
      </c>
      <c r="L17" s="75">
        <f>SUM(L9:L16)</f>
        <v>75</v>
      </c>
      <c r="M17" s="75">
        <f>SUM(M9:M16)</f>
        <v>0</v>
      </c>
      <c r="N17" s="74">
        <f t="shared" si="4"/>
        <v>3104</v>
      </c>
      <c r="O17" s="75">
        <f>SUM(O9:O16)</f>
        <v>0</v>
      </c>
      <c r="P17" s="75">
        <f>SUM(P9:P16)</f>
        <v>0</v>
      </c>
      <c r="Q17" s="74">
        <f t="shared" si="5"/>
        <v>3104</v>
      </c>
      <c r="R17" s="74">
        <f t="shared" si="6"/>
        <v>2063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5140</v>
      </c>
      <c r="E40" s="438">
        <f>E17+E18+E19+E25+E38+E39</f>
        <v>33</v>
      </c>
      <c r="F40" s="438">
        <f aca="true" t="shared" si="13" ref="F40:R40">F17+F18+F19+F25+F38+F39</f>
        <v>1</v>
      </c>
      <c r="G40" s="438">
        <f t="shared" si="13"/>
        <v>5172</v>
      </c>
      <c r="H40" s="438">
        <f t="shared" si="13"/>
        <v>0</v>
      </c>
      <c r="I40" s="438">
        <f t="shared" si="13"/>
        <v>0</v>
      </c>
      <c r="J40" s="438">
        <f t="shared" si="13"/>
        <v>5172</v>
      </c>
      <c r="K40" s="438">
        <f t="shared" si="13"/>
        <v>3034</v>
      </c>
      <c r="L40" s="438">
        <f t="shared" si="13"/>
        <v>75</v>
      </c>
      <c r="M40" s="438">
        <f t="shared" si="13"/>
        <v>0</v>
      </c>
      <c r="N40" s="438">
        <f t="shared" si="13"/>
        <v>3109</v>
      </c>
      <c r="O40" s="438">
        <f t="shared" si="13"/>
        <v>0</v>
      </c>
      <c r="P40" s="438">
        <f t="shared" si="13"/>
        <v>0</v>
      </c>
      <c r="Q40" s="438">
        <f t="shared" si="13"/>
        <v>3109</v>
      </c>
      <c r="R40" s="438">
        <f t="shared" si="13"/>
        <v>2063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609" t="s">
        <v>867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1">
      <selection activeCell="A117" sqref="A11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42460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686</v>
      </c>
      <c r="D28" s="108">
        <v>686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4</v>
      </c>
      <c r="D38" s="105">
        <f>SUM(D39:D42)</f>
        <v>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4</v>
      </c>
      <c r="D42" s="108">
        <v>4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691</v>
      </c>
      <c r="D43" s="104">
        <f>D24+D28+D29+D31+D30+D32+D33+D38</f>
        <v>691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691</v>
      </c>
      <c r="D44" s="103">
        <f>D43+D21+D19+D9</f>
        <v>691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545</v>
      </c>
      <c r="D71" s="105">
        <f>SUM(D72:D74)</f>
        <v>545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545</v>
      </c>
      <c r="D73" s="108">
        <v>545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227</v>
      </c>
      <c r="D85" s="104">
        <f>SUM(D86:D90)+D94</f>
        <v>227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59</v>
      </c>
      <c r="D87" s="108">
        <v>59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45</v>
      </c>
      <c r="D89" s="108">
        <v>45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105</v>
      </c>
      <c r="D90" s="103">
        <f>SUM(D91:D93)</f>
        <v>105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26</v>
      </c>
      <c r="D91" s="108">
        <v>26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62</v>
      </c>
      <c r="D92" s="108">
        <v>62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17</v>
      </c>
      <c r="D93" s="108">
        <v>17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18</v>
      </c>
      <c r="D94" s="108">
        <v>18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77</v>
      </c>
      <c r="D95" s="108">
        <v>58</v>
      </c>
      <c r="E95" s="119">
        <f t="shared" si="1"/>
        <v>19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849</v>
      </c>
      <c r="D96" s="104">
        <f>D85+D80+D75+D71+D95</f>
        <v>830</v>
      </c>
      <c r="E96" s="104">
        <f>E85+E80+E75+E71+E95</f>
        <v>19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849</v>
      </c>
      <c r="D97" s="104">
        <f>D96+D68+D66</f>
        <v>830</v>
      </c>
      <c r="E97" s="104">
        <f>E96+E68+E66</f>
        <v>19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2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42460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3">
      <selection activeCell="A154" sqref="A15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42460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PC-4</cp:lastModifiedBy>
  <cp:lastPrinted>2014-01-23T12:13:57Z</cp:lastPrinted>
  <dcterms:created xsi:type="dcterms:W3CDTF">2000-06-29T12:02:40Z</dcterms:created>
  <dcterms:modified xsi:type="dcterms:W3CDTF">2016-04-19T12:46:12Z</dcterms:modified>
  <cp:category/>
  <cp:version/>
  <cp:contentType/>
  <cp:contentStatus/>
</cp:coreProperties>
</file>