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35" windowHeight="6540" tabRatio="596" activeTab="1"/>
  </bookViews>
  <sheets>
    <sheet name="справка № 1ИД-БАЛАНС" sheetId="1" r:id="rId1"/>
    <sheet name="Справка чл.28 Наредба 25" sheetId="2" r:id="rId2"/>
  </sheets>
  <definedNames>
    <definedName name="_xlnm.Print_Titles" localSheetId="0">'справка № 1ИД-БАЛАНС'!$10:$10</definedName>
  </definedNames>
  <calcPr fullCalcOnLoad="1"/>
</workbook>
</file>

<file path=xl/sharedStrings.xml><?xml version="1.0" encoding="utf-8"?>
<sst xmlns="http://schemas.openxmlformats.org/spreadsheetml/2006/main" count="283" uniqueCount="214">
  <si>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</si>
  <si>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</si>
  <si>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</si>
  <si>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</si>
  <si>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</si>
  <si>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</si>
  <si>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</si>
  <si>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</si>
  <si>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</si>
  <si>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</si>
  <si>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</si>
  <si>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</si>
  <si>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</si>
  <si>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</si>
  <si>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</si>
  <si>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</si>
  <si>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</si>
  <si>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</si>
  <si>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</si>
  <si>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</si>
  <si>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>2. Обявени за продажба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</si>
  <si>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</si>
  <si>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</si>
  <si>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</si>
  <si>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</si>
  <si>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</si>
  <si>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</si>
  <si>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</si>
  <si>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</si>
  <si>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</si>
  <si>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</si>
  <si>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</si>
  <si>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</si>
  <si>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</si>
  <si>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</si>
  <si>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</si>
  <si>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</si>
  <si>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</si>
  <si>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</si>
  <si>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</si>
  <si>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</si>
  <si>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</si>
  <si>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</si>
  <si>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</si>
  <si>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</si>
  <si>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</si>
  <si>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</si>
  <si>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</si>
  <si>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</si>
  <si>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</si>
  <si>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</si>
  <si>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</si>
  <si>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</si>
  <si>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</si>
  <si>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</si>
  <si>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</si>
  <si>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</si>
  <si>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</si>
  <si>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</si>
  <si>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</si>
  <si>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 xml:space="preserve">2. Вземания </t>
  </si>
  <si>
    <t>3. Задължения към доставчици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</si>
  <si>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</si>
  <si>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</si>
  <si>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</si>
  <si>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</si>
  <si>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</si>
  <si>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</si>
  <si>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7. Други</t>
  </si>
  <si>
    <t xml:space="preserve">Справка №1 ИД </t>
  </si>
  <si>
    <t>Наименование: ИД "НАДЕЖДА" АД</t>
  </si>
  <si>
    <t>Изпълнителен директор:</t>
  </si>
  <si>
    <t>Съставител:</t>
  </si>
  <si>
    <t>4. Блокирани парични средства</t>
  </si>
  <si>
    <t>ЕИК по БУЛСТАТ: 121224198</t>
  </si>
  <si>
    <t xml:space="preserve">    </t>
  </si>
  <si>
    <t>Отчетен период: 01.01.2008 г. - 29.02.2008 г.</t>
  </si>
  <si>
    <t>Дата: 10.03.2008 г.</t>
  </si>
  <si>
    <t>Справка на ИД "Надежда" АД по чл.48, ал.3 от Наредба 25 на КФН към 29.02.2008 г.</t>
  </si>
  <si>
    <t>Актив</t>
  </si>
  <si>
    <t>Емитент</t>
  </si>
  <si>
    <t>ISIN код</t>
  </si>
  <si>
    <t>Номинал / Брой</t>
  </si>
  <si>
    <t>Чиста цена</t>
  </si>
  <si>
    <t>Натрупана лихва</t>
  </si>
  <si>
    <t>Мръсна цена</t>
  </si>
  <si>
    <t>Валута</t>
  </si>
  <si>
    <t>Курс</t>
  </si>
  <si>
    <t>Стойност на актив</t>
  </si>
  <si>
    <t>% от актива</t>
  </si>
  <si>
    <t xml:space="preserve">1. Парични средства в каса в лева </t>
  </si>
  <si>
    <t>BGN</t>
  </si>
  <si>
    <t>2. Парични средства в разплащателни сметки в лева</t>
  </si>
  <si>
    <t>3. Парични средства в разплащателни сметки във валута</t>
  </si>
  <si>
    <t>EUR</t>
  </si>
  <si>
    <t>USD</t>
  </si>
  <si>
    <t>4. Депозит в лева с падеж до 3 месеца</t>
  </si>
  <si>
    <t>5. Дълготрайни активи</t>
  </si>
  <si>
    <t>6. Дългови ценни книжа</t>
  </si>
  <si>
    <t xml:space="preserve">    ДЦК</t>
  </si>
  <si>
    <t>МИНИСТЕРСТВО НА ФИНАНСИТЕ</t>
  </si>
  <si>
    <t>XS0145623624</t>
  </si>
  <si>
    <t>XS0145624432</t>
  </si>
  <si>
    <t>МФ</t>
  </si>
  <si>
    <t xml:space="preserve">    Ипотечни облигации</t>
  </si>
  <si>
    <t>ПЪРВА ИНВЕСТИЦИОННА БАНКА АД</t>
  </si>
  <si>
    <t xml:space="preserve">BG2100018048  </t>
  </si>
  <si>
    <t>ИНВЕСТБАНК АД</t>
  </si>
  <si>
    <t xml:space="preserve">    Корпоративни облигации</t>
  </si>
  <si>
    <t xml:space="preserve">ОБЕДИНЕНА МЛЕЧНА КОМПАНИЯ АД  </t>
  </si>
  <si>
    <t xml:space="preserve">BG2100004063 </t>
  </si>
  <si>
    <t>ИЗТОЧНА ГАЗОВА КОМПАНИЯ АД</t>
  </si>
  <si>
    <t xml:space="preserve">BG2100017065 </t>
  </si>
  <si>
    <t xml:space="preserve">ЕТАП-АДРЕСС АД </t>
  </si>
  <si>
    <t xml:space="preserve">BG2100012066  </t>
  </si>
  <si>
    <t xml:space="preserve">    Общински облигации</t>
  </si>
  <si>
    <t xml:space="preserve"> </t>
  </si>
  <si>
    <t xml:space="preserve">    Структурирани инструменти</t>
  </si>
  <si>
    <t>7. Акции</t>
  </si>
  <si>
    <t>ДОВЕРИЕ ОБЕДИНЕН ХОЛДИНГ АД</t>
  </si>
  <si>
    <t>BG4000001082</t>
  </si>
  <si>
    <t xml:space="preserve">ЕТРОПАЛ ЕАД                              </t>
  </si>
  <si>
    <t>BG1100001038</t>
  </si>
  <si>
    <t xml:space="preserve">ФОНД ЗА НЕДВИЖИМИ ИМОТИ БЪЛГАРИЯ АДСИЦ   </t>
  </si>
  <si>
    <t>BG1100001053</t>
  </si>
  <si>
    <t xml:space="preserve">АКТИВ ПРОПЪРТИС АДСИЦ                    </t>
  </si>
  <si>
    <t>BG1100003059</t>
  </si>
  <si>
    <t xml:space="preserve">СТАРА ПЛАНИНА ХОЛД АД                    </t>
  </si>
  <si>
    <t>BG1100005971</t>
  </si>
  <si>
    <t xml:space="preserve">БИАНОР АД                                </t>
  </si>
  <si>
    <t>BG1100007076</t>
  </si>
  <si>
    <t xml:space="preserve">ЦЕНТРАЛНА КООПЕРАТИВНА БАНКА - АД        </t>
  </si>
  <si>
    <t>BG1100014973</t>
  </si>
  <si>
    <t xml:space="preserve">КАТЕКС АД                                </t>
  </si>
  <si>
    <t>BG1100018990</t>
  </si>
  <si>
    <t xml:space="preserve">ПРОУЧВАНЕ И ДОБИВ НА НЕФТ И ГАЗ ЕАД      </t>
  </si>
  <si>
    <t>BG1100019022</t>
  </si>
  <si>
    <t xml:space="preserve">ФОНД ЗА ЗЕМЕДЕЛСКА ЗЕМЯ МЕЛ ИНВЕСТ АДС   </t>
  </si>
  <si>
    <t>BG1100025060</t>
  </si>
  <si>
    <t xml:space="preserve">СЕВЕРКООП-ГЪМЗА ХОЛДИНГ АД               </t>
  </si>
  <si>
    <t>BG1100026985</t>
  </si>
  <si>
    <t xml:space="preserve">СОФАРМА ИМОТИ АДСИЦ                      </t>
  </si>
  <si>
    <t>BG1100031068</t>
  </si>
  <si>
    <t xml:space="preserve">ХОЛДИНГОВО ДРУЖЕСТВО ПЪТИЩА АД           </t>
  </si>
  <si>
    <t>BG1100031985</t>
  </si>
  <si>
    <t xml:space="preserve">ДОВЕРИЕ - ОБЕДИНЕН ХОЛДИНГ АД            </t>
  </si>
  <si>
    <t>BG1100038980</t>
  </si>
  <si>
    <t xml:space="preserve">КАОЛИН АД                                </t>
  </si>
  <si>
    <t>BG1100039012</t>
  </si>
  <si>
    <t xml:space="preserve">ФЕЪРПЛЕЙ ПРОПЪРТИС АДСИЦ                 </t>
  </si>
  <si>
    <t>BG1100042057</t>
  </si>
  <si>
    <t xml:space="preserve">ЕНЕМОНА АД                               </t>
  </si>
  <si>
    <t>BG1100042073</t>
  </si>
  <si>
    <t xml:space="preserve">ЛОМСКО ПИВО АД                           </t>
  </si>
  <si>
    <t>BG1100043071</t>
  </si>
  <si>
    <t xml:space="preserve">ХИМИМПОРТ АД                             </t>
  </si>
  <si>
    <t>BG1100046066</t>
  </si>
  <si>
    <t xml:space="preserve">ПФБК АСЕТ МЕНИДЖМЪНТ АД                  </t>
  </si>
  <si>
    <t>BG1100076055</t>
  </si>
  <si>
    <t xml:space="preserve">ЗД ЕВРОИНС АД                            </t>
  </si>
  <si>
    <t>BG1100081055</t>
  </si>
  <si>
    <t xml:space="preserve">МЕДИЙНИ СИСТЕМИ АД                       </t>
  </si>
  <si>
    <t>BG1100082061</t>
  </si>
  <si>
    <t xml:space="preserve">СОФАРМА БИЛДИНГС АДСИЦ                   </t>
  </si>
  <si>
    <t>BG1100084075</t>
  </si>
  <si>
    <t xml:space="preserve">АРОМА АД                                 </t>
  </si>
  <si>
    <t>BG1100087987</t>
  </si>
  <si>
    <t>БИЛБОРД АД</t>
  </si>
  <si>
    <t>BG1100088076</t>
  </si>
  <si>
    <t xml:space="preserve">БЪЛГАРО АМЕРИКАНСКА КРЕДИТНА БАНКА - АД  </t>
  </si>
  <si>
    <t>BG1100098059</t>
  </si>
  <si>
    <t xml:space="preserve">ПАРАХОДСТВО БЪЛГАРСКО РЕЧНО ПЛАВАНЕАД    </t>
  </si>
  <si>
    <t>BG1100100038</t>
  </si>
  <si>
    <t xml:space="preserve">ПЪРВА ИНВЕСТИЦИОННА БАНКА АД             </t>
  </si>
  <si>
    <t>BG1100106050</t>
  </si>
  <si>
    <t xml:space="preserve">КОРПОРАТИВНА ТЪРГОВСКА БАНКА АД          </t>
  </si>
  <si>
    <t>BG1100129052</t>
  </si>
  <si>
    <t xml:space="preserve">АЛКОМЕТ АД                               </t>
  </si>
  <si>
    <t>BG11ALSUAT14</t>
  </si>
  <si>
    <t xml:space="preserve">БИОВЕТ АД                                </t>
  </si>
  <si>
    <t>BG11BIPEAT11</t>
  </si>
  <si>
    <t xml:space="preserve">ЕМКА АД                                  </t>
  </si>
  <si>
    <t>BG11EMSEAT19</t>
  </si>
  <si>
    <t xml:space="preserve">ФАЗЕРЛЕС АД                              </t>
  </si>
  <si>
    <t>BG11FASIAT18</t>
  </si>
  <si>
    <t xml:space="preserve">ХИМКО АД                                 </t>
  </si>
  <si>
    <t>BG11HIVRBT11</t>
  </si>
  <si>
    <t xml:space="preserve">КАПИТАН ДЯДО НИКОЛА АД                   </t>
  </si>
  <si>
    <t>BG11KAGAAT13</t>
  </si>
  <si>
    <t xml:space="preserve">КОРАБОРЕМОНТЕН ЗАВОД ОДЕСОС АД           </t>
  </si>
  <si>
    <t>BG11KOVABT17</t>
  </si>
  <si>
    <t xml:space="preserve">МЕДИКА АД                                </t>
  </si>
  <si>
    <t>BG11MESAAT13</t>
  </si>
  <si>
    <t>МОСТСТРОЙ АД</t>
  </si>
  <si>
    <t>BG11MOSOBT14</t>
  </si>
  <si>
    <t xml:space="preserve">М+С ХИДРАВЛИК АД                         </t>
  </si>
  <si>
    <t>BG11MPKAAT18</t>
  </si>
  <si>
    <t xml:space="preserve">СОФАРМА АД                               </t>
  </si>
  <si>
    <t>BG11SOSOBT18</t>
  </si>
  <si>
    <t>ТОПЛИВО АД</t>
  </si>
  <si>
    <t>BG11TOSOAT18</t>
  </si>
  <si>
    <t xml:space="preserve">ЗЛАТНИ ПЯСЪЦИ АД                         </t>
  </si>
  <si>
    <t>BG11ZLVAAT14</t>
  </si>
  <si>
    <t>BG4000006081</t>
  </si>
  <si>
    <t>8. Вземания</t>
  </si>
  <si>
    <t>8.2 Вземания по корпоративен данък</t>
  </si>
  <si>
    <t>8.3 Вземания по финансови актви</t>
  </si>
  <si>
    <t>9. Разходи за бъдещи периоди</t>
  </si>
  <si>
    <t>Общо активи:</t>
  </si>
  <si>
    <t xml:space="preserve">Бел. по чл. 48, ал. 3, т.2 на Наредба № 25 на КФН : ИД"Надежда" АД не е сключвало хеджиращи сделки </t>
  </si>
  <si>
    <t>Главен счетоводител.........................</t>
  </si>
  <si>
    <t>Изпълнителен директор.........................</t>
  </si>
  <si>
    <t>/Любомир Янков/</t>
  </si>
  <si>
    <t>/Борислав Никлев/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</si>
</sst>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"/>
    <numFmt numFmtId="173" formatCode="#,##0.0000"/>
    <numFmt numFmtId="174" formatCode="#,##0.0"/>
    <numFmt numFmtId="175" formatCode="0.0"/>
    <numFmt numFmtId="176" formatCode="0.0%"/>
    <numFmt numFmtId="177" formatCode="_-* #,##0\ _л_в_-;\-* #,##0\ _л_в_-;_-* &quot;-&quot;??\ _л_в_-;_-@_-"/>
    <numFmt numFmtId="178" formatCode="_(* #,##0.00_);_(* \(#,##0.00\);_(* &quot;-&quot;??_);_(@_)"/>
    <numFmt numFmtId="179" formatCode="_-* #,##0.000\ _л_в_-;\-* #,##0.000\ _л_в_-;_-* &quot;-&quot;??\ _л_в_-;_-@_-"/>
    <numFmt numFmtId="180" formatCode="_-* #,##0.0000\ _л_в_-;\-* #,##0.0000\ _л_в_-;_-* &quot;-&quot;??\ _л_в_-;_-@_-"/>
    <numFmt numFmtId="181" formatCode="_-* #,##0.0\ _л_в_-;\-* #,##0.0\ _л_в_-;_-* &quot;-&quot;??\ _л_в_-;_-@_-"/>
    <numFmt numFmtId="182" formatCode="0.000%"/>
    <numFmt numFmtId="183" formatCode="0.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"/>
    <numFmt numFmtId="189" formatCode="[$-402]dd\ mmmm\ yyyy\ &quot;г.&quot;"/>
    <numFmt numFmtId="190" formatCode="0.000000000000000%"/>
    <numFmt numFmtId="191" formatCode="0.0000"/>
    <numFmt numFmtId="192" formatCode="0.00000"/>
    <numFmt numFmtId="193" formatCode="0.000000%"/>
  </numFmts>
  <fonts count="13">
    <font>
      <sz val="10"/>
      <name val="Arial"/>
      <family val="0"/>
    </font>
    <font>
      <sz val="10"/>
      <name val="Timo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i/>
      <sz val="9"/>
      <name val="Tahom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9"/>
      <name val="Verdana"/>
      <family val="2"/>
    </font>
    <font>
      <sz val="8"/>
      <color indexed="8"/>
      <name val="Verdana"/>
      <family val="2"/>
    </font>
    <font>
      <b/>
      <i/>
      <u val="single"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 wrapText="1"/>
    </xf>
    <xf numFmtId="4" fontId="4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4" fontId="6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43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4" fontId="4" fillId="0" borderId="0" xfId="0" applyNumberFormat="1" applyFont="1" applyAlignment="1">
      <alignment/>
    </xf>
    <xf numFmtId="0" fontId="6" fillId="0" borderId="0" xfId="21" applyFont="1" applyBorder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4" fillId="0" borderId="0" xfId="21" applyFont="1" applyAlignment="1" applyProtection="1">
      <alignment horizontal="center" vertical="center" wrapText="1"/>
      <protection locked="0"/>
    </xf>
    <xf numFmtId="0" fontId="4" fillId="0" borderId="0" xfId="21" applyFont="1" applyBorder="1" applyAlignment="1" applyProtection="1">
      <alignment horizontal="center" vertical="center" wrapText="1"/>
      <protection locked="0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1" xfId="21" applyFont="1" applyBorder="1" applyAlignment="1" applyProtection="1">
      <alignment horizontal="center" vertical="center" wrapText="1"/>
      <protection/>
    </xf>
    <xf numFmtId="14" fontId="6" fillId="0" borderId="1" xfId="21" applyNumberFormat="1" applyFont="1" applyBorder="1" applyAlignment="1" applyProtection="1">
      <alignment horizontal="center" vertical="center" wrapText="1"/>
      <protection/>
    </xf>
    <xf numFmtId="49" fontId="6" fillId="0" borderId="1" xfId="21" applyNumberFormat="1" applyFont="1" applyBorder="1" applyAlignment="1" applyProtection="1">
      <alignment horizontal="center" vertical="center" wrapText="1"/>
      <protection/>
    </xf>
    <xf numFmtId="0" fontId="6" fillId="2" borderId="1" xfId="21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>
      <alignment horizontal="right" wrapText="1"/>
    </xf>
    <xf numFmtId="4" fontId="6" fillId="0" borderId="0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/>
    </xf>
    <xf numFmtId="0" fontId="6" fillId="0" borderId="0" xfId="2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4" fontId="6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vertical="center" wrapText="1"/>
    </xf>
    <xf numFmtId="0" fontId="4" fillId="0" borderId="0" xfId="21" applyFont="1" applyAlignment="1" applyProtection="1">
      <alignment horizontal="right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6" fillId="0" borderId="0" xfId="2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191" fontId="8" fillId="0" borderId="1" xfId="0" applyNumberFormat="1" applyFont="1" applyFill="1" applyBorder="1" applyAlignment="1">
      <alignment/>
    </xf>
    <xf numFmtId="192" fontId="8" fillId="0" borderId="1" xfId="0" applyNumberFormat="1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justify"/>
    </xf>
    <xf numFmtId="191" fontId="8" fillId="0" borderId="1" xfId="0" applyNumberFormat="1" applyFont="1" applyFill="1" applyBorder="1" applyAlignment="1">
      <alignment horizontal="center" vertical="justify"/>
    </xf>
    <xf numFmtId="192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9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/>
    </xf>
    <xf numFmtId="191" fontId="9" fillId="0" borderId="1" xfId="0" applyNumberFormat="1" applyFont="1" applyFill="1" applyBorder="1" applyAlignment="1">
      <alignment/>
    </xf>
    <xf numFmtId="173" fontId="9" fillId="0" borderId="1" xfId="0" applyNumberFormat="1" applyFont="1" applyFill="1" applyBorder="1" applyAlignment="1">
      <alignment/>
    </xf>
    <xf numFmtId="4" fontId="8" fillId="0" borderId="1" xfId="0" applyNumberFormat="1" applyFont="1" applyFill="1" applyBorder="1" applyAlignment="1">
      <alignment/>
    </xf>
    <xf numFmtId="10" fontId="8" fillId="0" borderId="1" xfId="0" applyNumberFormat="1" applyFont="1" applyFill="1" applyBorder="1" applyAlignment="1">
      <alignment/>
    </xf>
    <xf numFmtId="4" fontId="9" fillId="0" borderId="1" xfId="0" applyNumberFormat="1" applyFont="1" applyFill="1" applyBorder="1" applyAlignment="1">
      <alignment/>
    </xf>
    <xf numFmtId="10" fontId="9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4" fontId="10" fillId="0" borderId="1" xfId="0" applyNumberFormat="1" applyFont="1" applyFill="1" applyBorder="1" applyAlignment="1">
      <alignment/>
    </xf>
    <xf numFmtId="173" fontId="10" fillId="0" borderId="1" xfId="23" applyNumberFormat="1" applyFont="1" applyFill="1" applyBorder="1" applyAlignment="1">
      <alignment/>
    </xf>
    <xf numFmtId="173" fontId="9" fillId="0" borderId="1" xfId="23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2" fontId="9" fillId="0" borderId="1" xfId="23" applyNumberFormat="1" applyFont="1" applyFill="1" applyBorder="1" applyAlignment="1">
      <alignment/>
    </xf>
    <xf numFmtId="4" fontId="9" fillId="0" borderId="1" xfId="23" applyNumberFormat="1" applyFont="1" applyFill="1" applyBorder="1" applyAlignment="1">
      <alignment/>
    </xf>
    <xf numFmtId="193" fontId="9" fillId="0" borderId="1" xfId="0" applyNumberFormat="1" applyFont="1" applyFill="1" applyBorder="1" applyAlignment="1">
      <alignment/>
    </xf>
    <xf numFmtId="191" fontId="9" fillId="0" borderId="1" xfId="23" applyNumberFormat="1" applyFont="1" applyFill="1" applyBorder="1" applyAlignment="1">
      <alignment/>
    </xf>
    <xf numFmtId="193" fontId="9" fillId="0" borderId="1" xfId="23" applyNumberFormat="1" applyFont="1" applyFill="1" applyBorder="1" applyAlignment="1">
      <alignment/>
    </xf>
    <xf numFmtId="4" fontId="8" fillId="0" borderId="1" xfId="23" applyNumberFormat="1" applyFont="1" applyFill="1" applyBorder="1" applyAlignment="1">
      <alignment/>
    </xf>
    <xf numFmtId="10" fontId="9" fillId="0" borderId="0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2" fontId="9" fillId="0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2" fontId="9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91" fontId="10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/>
    </xf>
    <xf numFmtId="192" fontId="9" fillId="0" borderId="1" xfId="23" applyNumberFormat="1" applyFont="1" applyFill="1" applyBorder="1" applyAlignment="1">
      <alignment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191" fontId="9" fillId="0" borderId="0" xfId="0" applyNumberFormat="1" applyFont="1" applyFill="1" applyBorder="1" applyAlignment="1">
      <alignment/>
    </xf>
    <xf numFmtId="192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66"/>
  <sheetViews>
    <sheetView workbookViewId="0" topLeftCell="A1">
      <selection activeCell="E38" sqref="E38"/>
    </sheetView>
  </sheetViews>
  <sheetFormatPr defaultColWidth="9.140625" defaultRowHeight="12.75"/>
  <cols>
    <col min="1" max="1" width="38.00390625" style="1" customWidth="1"/>
    <col min="2" max="2" width="14.7109375" style="1" bestFit="1" customWidth="1"/>
    <col min="3" max="3" width="14.140625" style="1" customWidth="1"/>
    <col min="4" max="4" width="32.00390625" style="1" customWidth="1"/>
    <col min="5" max="5" width="14.421875" style="1" customWidth="1"/>
    <col min="6" max="6" width="13.7109375" style="1" customWidth="1"/>
    <col min="7" max="16384" width="9.140625" style="1" customWidth="1"/>
  </cols>
  <sheetData>
    <row r="1" spans="5:6" ht="12.75">
      <c r="E1" s="33" t="s">
        <v>69</v>
      </c>
      <c r="F1" s="33"/>
    </row>
    <row r="3" spans="1:6" ht="12.75">
      <c r="A3" s="16"/>
      <c r="B3" s="17"/>
      <c r="C3" s="35" t="s">
        <v>0</v>
      </c>
      <c r="D3" s="35"/>
      <c r="E3" s="18"/>
      <c r="F3" s="18"/>
    </row>
    <row r="4" spans="1:6" ht="12.75">
      <c r="A4" s="19"/>
      <c r="B4" s="17"/>
      <c r="C4" s="17"/>
      <c r="D4" s="17"/>
      <c r="E4" s="18"/>
      <c r="F4" s="18"/>
    </row>
    <row r="5" spans="1:6" ht="12.75">
      <c r="A5" s="2" t="s">
        <v>70</v>
      </c>
      <c r="B5" s="3"/>
      <c r="C5" s="16"/>
      <c r="D5" s="16"/>
      <c r="E5" s="34" t="s">
        <v>74</v>
      </c>
      <c r="F5" s="34"/>
    </row>
    <row r="6" spans="1:6" ht="12.75">
      <c r="A6" s="37" t="s">
        <v>76</v>
      </c>
      <c r="B6" s="38"/>
      <c r="C6" s="20"/>
      <c r="D6" s="20"/>
      <c r="E6" s="18"/>
      <c r="F6" s="20"/>
    </row>
    <row r="7" spans="1:6" ht="12.75">
      <c r="A7" s="30"/>
      <c r="B7" s="31"/>
      <c r="C7" s="20"/>
      <c r="D7" s="20"/>
      <c r="E7" s="18"/>
      <c r="F7" s="20"/>
    </row>
    <row r="8" spans="1:6" ht="12.75">
      <c r="A8" s="16"/>
      <c r="B8" s="16"/>
      <c r="C8" s="20"/>
      <c r="D8" s="20"/>
      <c r="E8" s="18"/>
      <c r="F8" s="20"/>
    </row>
    <row r="9" spans="1:6" ht="50.25" customHeight="1">
      <c r="A9" s="21" t="s">
        <v>1</v>
      </c>
      <c r="B9" s="22" t="s">
        <v>2</v>
      </c>
      <c r="C9" s="22" t="s">
        <v>3</v>
      </c>
      <c r="D9" s="23" t="s">
        <v>7</v>
      </c>
      <c r="E9" s="22" t="s">
        <v>4</v>
      </c>
      <c r="F9" s="22" t="s">
        <v>5</v>
      </c>
    </row>
    <row r="10" spans="1:6" ht="12.75">
      <c r="A10" s="21" t="s">
        <v>6</v>
      </c>
      <c r="B10" s="21">
        <v>1</v>
      </c>
      <c r="C10" s="21">
        <v>2</v>
      </c>
      <c r="D10" s="23" t="s">
        <v>6</v>
      </c>
      <c r="E10" s="21">
        <v>1</v>
      </c>
      <c r="F10" s="21">
        <v>2</v>
      </c>
    </row>
    <row r="11" spans="1:6" ht="12.75">
      <c r="A11" s="24" t="s">
        <v>8</v>
      </c>
      <c r="B11" s="4"/>
      <c r="C11" s="4"/>
      <c r="D11" s="5" t="s">
        <v>27</v>
      </c>
      <c r="E11" s="4"/>
      <c r="F11" s="4"/>
    </row>
    <row r="12" spans="1:30" ht="12.75">
      <c r="A12" s="11" t="s">
        <v>28</v>
      </c>
      <c r="B12" s="4"/>
      <c r="C12" s="4"/>
      <c r="D12" s="11" t="s">
        <v>29</v>
      </c>
      <c r="E12" s="6">
        <v>3935119</v>
      </c>
      <c r="F12" s="6">
        <v>3935119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>
      <c r="A13" s="8" t="s">
        <v>30</v>
      </c>
      <c r="B13" s="4"/>
      <c r="C13" s="4"/>
      <c r="D13" s="11" t="s">
        <v>31</v>
      </c>
      <c r="E13" s="4"/>
      <c r="F13" s="4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28.5" customHeight="1">
      <c r="A14" s="8" t="s">
        <v>32</v>
      </c>
      <c r="B14" s="4"/>
      <c r="C14" s="4"/>
      <c r="D14" s="8" t="s">
        <v>33</v>
      </c>
      <c r="E14" s="4">
        <v>249641.2</v>
      </c>
      <c r="F14" s="4">
        <v>249641.2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25.5">
      <c r="A15" s="8" t="s">
        <v>34</v>
      </c>
      <c r="B15" s="4"/>
      <c r="C15" s="4"/>
      <c r="D15" s="8" t="s">
        <v>35</v>
      </c>
      <c r="E15" s="4"/>
      <c r="F15" s="4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9" t="s">
        <v>36</v>
      </c>
      <c r="B16" s="10">
        <f>B13+B14+B15</f>
        <v>0</v>
      </c>
      <c r="C16" s="10">
        <f>C13+C14+C15</f>
        <v>0</v>
      </c>
      <c r="D16" s="8" t="s">
        <v>37</v>
      </c>
      <c r="E16" s="4">
        <f>E17+E18+E19</f>
        <v>1326275.99</v>
      </c>
      <c r="F16" s="4">
        <f>F17+F18+F19</f>
        <v>1326275.99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>
      <c r="A17" s="11" t="s">
        <v>38</v>
      </c>
      <c r="B17" s="4"/>
      <c r="C17" s="4"/>
      <c r="D17" s="8" t="s">
        <v>39</v>
      </c>
      <c r="E17" s="4">
        <v>1326275.99</v>
      </c>
      <c r="F17" s="4">
        <v>1326275.99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8" t="s">
        <v>9</v>
      </c>
      <c r="B18" s="4">
        <f>37179.62+666.86-25285.86</f>
        <v>12560.620000000003</v>
      </c>
      <c r="C18" s="4">
        <f>7363.91+37179.62+585+666.86-31668.95</f>
        <v>14126.439999999999</v>
      </c>
      <c r="D18" s="8" t="s">
        <v>40</v>
      </c>
      <c r="E18" s="4"/>
      <c r="F18" s="4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>
      <c r="A19" s="8" t="s">
        <v>10</v>
      </c>
      <c r="B19" s="4"/>
      <c r="C19" s="4"/>
      <c r="D19" s="8" t="s">
        <v>19</v>
      </c>
      <c r="E19" s="4"/>
      <c r="F19" s="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.75">
      <c r="A20" s="9" t="s">
        <v>26</v>
      </c>
      <c r="B20" s="6">
        <f>B19+B18</f>
        <v>12560.620000000003</v>
      </c>
      <c r="C20" s="6">
        <f>C19+C18</f>
        <v>14126.439999999999</v>
      </c>
      <c r="D20" s="9" t="s">
        <v>26</v>
      </c>
      <c r="E20" s="6">
        <f>E14+E15+E16</f>
        <v>1575917.19</v>
      </c>
      <c r="F20" s="6">
        <f>F14+F15+F16</f>
        <v>1575917.19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.75">
      <c r="A21" s="11"/>
      <c r="B21" s="4"/>
      <c r="C21" s="4"/>
      <c r="D21" s="11" t="s">
        <v>41</v>
      </c>
      <c r="E21" s="4"/>
      <c r="F21" s="4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25.5">
      <c r="A22" s="8"/>
      <c r="B22" s="4"/>
      <c r="C22" s="4"/>
      <c r="D22" s="8" t="s">
        <v>42</v>
      </c>
      <c r="E22" s="27">
        <f>E23+E24</f>
        <v>3682238.15</v>
      </c>
      <c r="F22" s="27">
        <f>F23+F24</f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.75">
      <c r="A23" s="8"/>
      <c r="B23" s="4"/>
      <c r="C23" s="4"/>
      <c r="D23" s="8" t="s">
        <v>43</v>
      </c>
      <c r="E23" s="4">
        <v>3682238.15</v>
      </c>
      <c r="F23" s="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.75">
      <c r="A24" s="8"/>
      <c r="B24" s="4"/>
      <c r="C24" s="4"/>
      <c r="D24" s="8" t="s">
        <v>44</v>
      </c>
      <c r="E24" s="4"/>
      <c r="F24" s="4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.75">
      <c r="A25" s="8"/>
      <c r="B25" s="4"/>
      <c r="C25" s="4"/>
      <c r="D25" s="12" t="s">
        <v>45</v>
      </c>
      <c r="E25" s="4">
        <v>-884843.05</v>
      </c>
      <c r="F25" s="4">
        <v>3682238.15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2.75">
      <c r="A26" s="8"/>
      <c r="B26" s="4"/>
      <c r="C26" s="4"/>
      <c r="D26" s="9" t="s">
        <v>46</v>
      </c>
      <c r="E26" s="6">
        <f>E25+E22</f>
        <v>2797395.0999999996</v>
      </c>
      <c r="F26" s="6">
        <f>F25+F22</f>
        <v>3682238.15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2.75">
      <c r="A27" s="9" t="s">
        <v>47</v>
      </c>
      <c r="B27" s="6">
        <f>B16+B20</f>
        <v>12560.620000000003</v>
      </c>
      <c r="C27" s="6">
        <f>C16+C20</f>
        <v>14126.439999999999</v>
      </c>
      <c r="D27" s="13" t="s">
        <v>48</v>
      </c>
      <c r="E27" s="6">
        <f>E26+E20+E12</f>
        <v>8308431.289999999</v>
      </c>
      <c r="F27" s="6">
        <f>F26+F20+F12</f>
        <v>9193274.34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2.75">
      <c r="A28" s="8"/>
      <c r="B28" s="4"/>
      <c r="C28" s="4"/>
      <c r="D28" s="8"/>
      <c r="E28" s="4"/>
      <c r="F28" s="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6" ht="12.75">
      <c r="A29" s="5" t="s">
        <v>49</v>
      </c>
      <c r="B29" s="4"/>
      <c r="C29" s="4"/>
      <c r="D29" s="5" t="s">
        <v>50</v>
      </c>
      <c r="E29" s="4"/>
      <c r="F29" s="4"/>
    </row>
    <row r="30" spans="1:6" ht="25.5">
      <c r="A30" s="5" t="s">
        <v>51</v>
      </c>
      <c r="B30" s="4"/>
      <c r="C30" s="4"/>
      <c r="D30" s="8" t="s">
        <v>52</v>
      </c>
      <c r="E30" s="4"/>
      <c r="F30" s="4"/>
    </row>
    <row r="31" spans="1:6" ht="12.75">
      <c r="A31" s="12" t="s">
        <v>11</v>
      </c>
      <c r="B31" s="4">
        <v>55.99</v>
      </c>
      <c r="C31" s="4">
        <v>32.74</v>
      </c>
      <c r="D31" s="5" t="s">
        <v>53</v>
      </c>
      <c r="E31" s="4"/>
      <c r="F31" s="4"/>
    </row>
    <row r="32" spans="1:6" ht="25.5">
      <c r="A32" s="12" t="s">
        <v>12</v>
      </c>
      <c r="B32" s="4">
        <f>1352135.52-3600+66695.53</f>
        <v>1415231.05</v>
      </c>
      <c r="C32" s="4">
        <f>793475.12-3600+55743.45</f>
        <v>845618.57</v>
      </c>
      <c r="D32" s="14" t="s">
        <v>62</v>
      </c>
      <c r="E32" s="4"/>
      <c r="F32" s="4"/>
    </row>
    <row r="33" spans="1:6" ht="25.5">
      <c r="A33" s="12" t="s">
        <v>13</v>
      </c>
      <c r="B33" s="4">
        <v>213104.91</v>
      </c>
      <c r="C33" s="4">
        <v>210815.52</v>
      </c>
      <c r="D33" s="8" t="s">
        <v>64</v>
      </c>
      <c r="E33" s="4"/>
      <c r="F33" s="4"/>
    </row>
    <row r="34" spans="1:6" ht="12.75">
      <c r="A34" s="12" t="s">
        <v>14</v>
      </c>
      <c r="B34" s="4"/>
      <c r="C34" s="4"/>
      <c r="D34" s="8" t="s">
        <v>63</v>
      </c>
      <c r="E34" s="4"/>
      <c r="F34" s="4"/>
    </row>
    <row r="35" spans="1:6" ht="12.75">
      <c r="A35" s="12" t="s">
        <v>73</v>
      </c>
      <c r="B35" s="4">
        <v>3600</v>
      </c>
      <c r="C35" s="4">
        <v>3600</v>
      </c>
      <c r="D35" s="14" t="s">
        <v>61</v>
      </c>
      <c r="E35" s="4">
        <v>254.39</v>
      </c>
      <c r="F35" s="4">
        <f>47345.76</f>
        <v>47345.76</v>
      </c>
    </row>
    <row r="36" spans="1:6" ht="12.75">
      <c r="A36" s="13" t="s">
        <v>22</v>
      </c>
      <c r="B36" s="6">
        <f>B31+B32+B33+B35</f>
        <v>1631991.95</v>
      </c>
      <c r="C36" s="6">
        <f>C31+C32+C33+C35</f>
        <v>1060066.8299999998</v>
      </c>
      <c r="D36" s="14" t="s">
        <v>65</v>
      </c>
      <c r="E36" s="4">
        <v>3600</v>
      </c>
      <c r="F36" s="4">
        <v>3600</v>
      </c>
    </row>
    <row r="37" spans="1:6" ht="12.75">
      <c r="A37" s="5" t="s">
        <v>54</v>
      </c>
      <c r="B37" s="4"/>
      <c r="C37" s="4"/>
      <c r="D37" s="14" t="s">
        <v>66</v>
      </c>
      <c r="E37" s="4">
        <v>65.18</v>
      </c>
      <c r="F37" s="4">
        <v>108.31</v>
      </c>
    </row>
    <row r="38" spans="1:6" ht="25.5">
      <c r="A38" s="12" t="s">
        <v>15</v>
      </c>
      <c r="B38" s="4">
        <f>B39+B40+B41+B42</f>
        <v>6587001.390000001</v>
      </c>
      <c r="C38" s="4">
        <f>C39+C40+C41+C42</f>
        <v>7557618.1899999995</v>
      </c>
      <c r="D38" s="14" t="s">
        <v>67</v>
      </c>
      <c r="E38" s="4"/>
      <c r="F38" s="4" t="s">
        <v>75</v>
      </c>
    </row>
    <row r="39" spans="1:6" ht="12.75">
      <c r="A39" s="12" t="s">
        <v>16</v>
      </c>
      <c r="B39" s="4">
        <v>5551017.58</v>
      </c>
      <c r="C39" s="4">
        <v>6523362.67</v>
      </c>
      <c r="D39" s="14" t="s">
        <v>68</v>
      </c>
      <c r="E39" s="4">
        <f>702.15</f>
        <v>702.15</v>
      </c>
      <c r="F39" s="4">
        <v>635.15</v>
      </c>
    </row>
    <row r="40" spans="1:6" ht="12.75">
      <c r="A40" s="12" t="s">
        <v>18</v>
      </c>
      <c r="B40" s="4">
        <f>100000+935983.81</f>
        <v>1035983.81</v>
      </c>
      <c r="C40" s="4">
        <f>691992.21+99900+242363.31</f>
        <v>1034255.52</v>
      </c>
      <c r="D40" s="13" t="s">
        <v>22</v>
      </c>
      <c r="E40" s="6">
        <f>E39+E37+E36+E35+E38</f>
        <v>4621.72</v>
      </c>
      <c r="F40" s="6">
        <f>F39+F37+F36+F35</f>
        <v>51689.22</v>
      </c>
    </row>
    <row r="41" spans="1:6" ht="12.75">
      <c r="A41" s="12" t="s">
        <v>17</v>
      </c>
      <c r="B41" s="4"/>
      <c r="C41" s="4"/>
      <c r="D41" s="13"/>
      <c r="E41" s="4"/>
      <c r="F41" s="4"/>
    </row>
    <row r="42" spans="1:6" ht="12.75">
      <c r="A42" s="12" t="s">
        <v>19</v>
      </c>
      <c r="B42" s="4"/>
      <c r="C42" s="4"/>
      <c r="D42" s="14"/>
      <c r="E42" s="4"/>
      <c r="F42" s="4"/>
    </row>
    <row r="43" spans="1:6" ht="12.75">
      <c r="A43" s="12" t="s">
        <v>20</v>
      </c>
      <c r="B43" s="4"/>
      <c r="C43" s="4"/>
      <c r="D43" s="14"/>
      <c r="E43" s="4"/>
      <c r="F43" s="4"/>
    </row>
    <row r="44" spans="1:6" ht="12.75">
      <c r="A44" s="12" t="s">
        <v>16</v>
      </c>
      <c r="B44" s="4"/>
      <c r="C44" s="4"/>
      <c r="D44" s="14"/>
      <c r="E44" s="4"/>
      <c r="F44" s="4"/>
    </row>
    <row r="45" spans="1:6" ht="12.75">
      <c r="A45" s="12" t="s">
        <v>18</v>
      </c>
      <c r="B45" s="4"/>
      <c r="C45" s="4"/>
      <c r="D45" s="12"/>
      <c r="E45" s="4"/>
      <c r="F45" s="4"/>
    </row>
    <row r="46" spans="1:6" ht="12.75">
      <c r="A46" s="12" t="s">
        <v>19</v>
      </c>
      <c r="B46" s="4"/>
      <c r="C46" s="4"/>
      <c r="D46" s="12"/>
      <c r="E46" s="4"/>
      <c r="F46" s="4"/>
    </row>
    <row r="47" spans="1:6" ht="12.75">
      <c r="A47" s="12" t="s">
        <v>21</v>
      </c>
      <c r="B47" s="4"/>
      <c r="C47" s="4"/>
      <c r="D47" s="12"/>
      <c r="E47" s="4"/>
      <c r="F47" s="4"/>
    </row>
    <row r="48" spans="1:6" ht="12.75">
      <c r="A48" s="13" t="s">
        <v>23</v>
      </c>
      <c r="B48" s="6">
        <f>B47+B43+B38</f>
        <v>6587001.390000001</v>
      </c>
      <c r="C48" s="6">
        <f>C47+C43+C38</f>
        <v>7557618.1899999995</v>
      </c>
      <c r="D48" s="12"/>
      <c r="E48" s="4"/>
      <c r="F48" s="4"/>
    </row>
    <row r="49" spans="1:6" ht="12.75">
      <c r="A49" s="5" t="s">
        <v>55</v>
      </c>
      <c r="B49" s="4"/>
      <c r="C49" s="4"/>
      <c r="D49" s="8"/>
      <c r="E49" s="4"/>
      <c r="F49" s="4"/>
    </row>
    <row r="50" spans="1:6" s="7" customFormat="1" ht="12.75">
      <c r="A50" s="8" t="s">
        <v>24</v>
      </c>
      <c r="B50" s="4"/>
      <c r="C50" s="4"/>
      <c r="D50" s="8"/>
      <c r="E50" s="4"/>
      <c r="F50" s="4"/>
    </row>
    <row r="51" spans="1:6" s="7" customFormat="1" ht="12.75">
      <c r="A51" s="8" t="s">
        <v>60</v>
      </c>
      <c r="B51" s="4">
        <f>21051.64+42746.67+2361.61+14176.65</f>
        <v>80336.56999999999</v>
      </c>
      <c r="C51" s="4">
        <f>23032.76+568689.85+21051.64</f>
        <v>612774.25</v>
      </c>
      <c r="D51" s="8"/>
      <c r="E51" s="4"/>
      <c r="F51" s="4"/>
    </row>
    <row r="52" spans="1:6" s="7" customFormat="1" ht="12.75">
      <c r="A52" s="9" t="s">
        <v>25</v>
      </c>
      <c r="B52" s="6">
        <f>B51+B50</f>
        <v>80336.56999999999</v>
      </c>
      <c r="C52" s="6">
        <f>C51+C50</f>
        <v>612774.25</v>
      </c>
      <c r="D52" s="13"/>
      <c r="E52" s="4"/>
      <c r="F52" s="4"/>
    </row>
    <row r="53" spans="1:6" s="7" customFormat="1" ht="12.75">
      <c r="A53" s="11" t="s">
        <v>56</v>
      </c>
      <c r="B53" s="4">
        <v>1162.48</v>
      </c>
      <c r="C53" s="4">
        <v>377.85</v>
      </c>
      <c r="E53" s="4"/>
      <c r="F53" s="4"/>
    </row>
    <row r="54" spans="1:6" s="7" customFormat="1" ht="12.75">
      <c r="A54" s="9" t="s">
        <v>57</v>
      </c>
      <c r="B54" s="6">
        <f>B53+B52+B48+B36</f>
        <v>8300492.390000001</v>
      </c>
      <c r="C54" s="6">
        <f>C53+C52+C48+C36</f>
        <v>9230837.12</v>
      </c>
      <c r="D54" s="13" t="s">
        <v>57</v>
      </c>
      <c r="E54" s="6">
        <f>E40+E30</f>
        <v>4621.72</v>
      </c>
      <c r="F54" s="6">
        <f>F40+F30</f>
        <v>51689.22</v>
      </c>
    </row>
    <row r="55" spans="1:6" s="7" customFormat="1" ht="12.75">
      <c r="A55" s="8"/>
      <c r="B55" s="4"/>
      <c r="C55" s="4"/>
      <c r="D55" s="9"/>
      <c r="E55" s="4"/>
      <c r="F55" s="4"/>
    </row>
    <row r="56" spans="1:6" s="7" customFormat="1" ht="12.75">
      <c r="A56" s="9" t="s">
        <v>59</v>
      </c>
      <c r="B56" s="6">
        <f>B54+B27</f>
        <v>8313053.010000001</v>
      </c>
      <c r="C56" s="6">
        <f>C54+C27</f>
        <v>9244963.559999999</v>
      </c>
      <c r="D56" s="9" t="s">
        <v>58</v>
      </c>
      <c r="E56" s="6">
        <f>E54+E27</f>
        <v>8313053.009999999</v>
      </c>
      <c r="F56" s="6">
        <f>F54+F27</f>
        <v>9244963.56</v>
      </c>
    </row>
    <row r="57" spans="1:6" s="7" customFormat="1" ht="12.75">
      <c r="A57" s="25"/>
      <c r="B57" s="26"/>
      <c r="C57" s="26"/>
      <c r="D57" s="25"/>
      <c r="E57" s="26"/>
      <c r="F57" s="26"/>
    </row>
    <row r="58" spans="1:6" s="7" customFormat="1" ht="12.75">
      <c r="A58" s="25"/>
      <c r="B58" s="26"/>
      <c r="C58" s="26"/>
      <c r="D58" s="32"/>
      <c r="E58" s="26"/>
      <c r="F58" s="26"/>
    </row>
    <row r="59" spans="1:6" s="7" customFormat="1" ht="12.75">
      <c r="A59" s="25"/>
      <c r="B59" s="26"/>
      <c r="C59" s="26"/>
      <c r="D59" s="25"/>
      <c r="E59" s="26"/>
      <c r="F59" s="26"/>
    </row>
    <row r="60" spans="1:6" s="7" customFormat="1" ht="12.75">
      <c r="A60" s="25"/>
      <c r="B60" s="26"/>
      <c r="C60" s="26"/>
      <c r="D60" s="25"/>
      <c r="E60" s="26"/>
      <c r="F60" s="26"/>
    </row>
    <row r="61" spans="1:5" s="7" customFormat="1" ht="12.75">
      <c r="A61" s="7" t="s">
        <v>77</v>
      </c>
      <c r="B61" s="28" t="s">
        <v>72</v>
      </c>
      <c r="C61" s="29"/>
      <c r="D61" s="36" t="s">
        <v>71</v>
      </c>
      <c r="E61" s="36"/>
    </row>
    <row r="62" spans="2:5" s="7" customFormat="1" ht="12.75">
      <c r="B62" s="36"/>
      <c r="C62" s="36"/>
      <c r="D62" s="36"/>
      <c r="E62" s="36"/>
    </row>
    <row r="64" ht="12.75">
      <c r="E64" s="15"/>
    </row>
    <row r="66" spans="2:4" ht="12.75">
      <c r="B66" s="15"/>
      <c r="D66" s="15"/>
    </row>
  </sheetData>
  <mergeCells count="7">
    <mergeCell ref="E1:F1"/>
    <mergeCell ref="E5:F5"/>
    <mergeCell ref="C3:D3"/>
    <mergeCell ref="B62:C62"/>
    <mergeCell ref="D62:E62"/>
    <mergeCell ref="D61:E61"/>
    <mergeCell ref="A6:B6"/>
  </mergeCells>
  <printOptions/>
  <pageMargins left="0.39" right="0.39" top="0.8661417322834646" bottom="0.8661417322834646" header="0.5118110236220472" footer="0.5118110236220472"/>
  <pageSetup fitToHeight="2" fitToWidth="1" horizontalDpi="300" verticalDpi="300" orientation="portrait" paperSize="9" scale="7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tabSelected="1" workbookViewId="0" topLeftCell="A1">
      <selection activeCell="E31" sqref="E31"/>
    </sheetView>
  </sheetViews>
  <sheetFormatPr defaultColWidth="9.140625" defaultRowHeight="12.75"/>
  <cols>
    <col min="1" max="1" width="34.8515625" style="41" customWidth="1"/>
    <col min="2" max="2" width="45.00390625" style="41" bestFit="1" customWidth="1"/>
    <col min="3" max="3" width="23.57421875" style="41" bestFit="1" customWidth="1"/>
    <col min="4" max="4" width="10.421875" style="41" customWidth="1"/>
    <col min="5" max="5" width="11.28125" style="41" customWidth="1"/>
    <col min="6" max="6" width="17.57421875" style="85" bestFit="1" customWidth="1"/>
    <col min="7" max="7" width="14.421875" style="41" bestFit="1" customWidth="1"/>
    <col min="8" max="8" width="7.57421875" style="85" bestFit="1" customWidth="1"/>
    <col min="9" max="9" width="10.57421875" style="41" bestFit="1" customWidth="1"/>
    <col min="10" max="10" width="18.28125" style="86" bestFit="1" customWidth="1"/>
    <col min="11" max="11" width="12.57421875" style="87" bestFit="1" customWidth="1"/>
    <col min="12" max="16384" width="9.140625" style="41" customWidth="1"/>
  </cols>
  <sheetData>
    <row r="1" spans="1:11" ht="21" customHeight="1">
      <c r="A1" s="39" t="s">
        <v>78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2" customHeight="1">
      <c r="A2" s="42"/>
      <c r="B2" s="43"/>
      <c r="C2" s="43"/>
      <c r="D2" s="43"/>
      <c r="E2" s="43"/>
      <c r="F2" s="44"/>
      <c r="G2" s="43"/>
      <c r="H2" s="44"/>
      <c r="I2" s="43"/>
      <c r="J2" s="45"/>
      <c r="K2" s="46"/>
    </row>
    <row r="3" spans="1:11" ht="21">
      <c r="A3" s="47" t="s">
        <v>79</v>
      </c>
      <c r="B3" s="47" t="s">
        <v>80</v>
      </c>
      <c r="C3" s="47" t="s">
        <v>81</v>
      </c>
      <c r="D3" s="48" t="s">
        <v>82</v>
      </c>
      <c r="E3" s="49" t="s">
        <v>83</v>
      </c>
      <c r="F3" s="48" t="s">
        <v>84</v>
      </c>
      <c r="G3" s="49" t="s">
        <v>85</v>
      </c>
      <c r="H3" s="48" t="s">
        <v>86</v>
      </c>
      <c r="I3" s="50" t="s">
        <v>87</v>
      </c>
      <c r="J3" s="51" t="s">
        <v>88</v>
      </c>
      <c r="K3" s="52" t="s">
        <v>89</v>
      </c>
    </row>
    <row r="4" spans="1:11" ht="10.5">
      <c r="A4" s="53" t="s">
        <v>90</v>
      </c>
      <c r="B4" s="54"/>
      <c r="C4" s="54"/>
      <c r="D4" s="54"/>
      <c r="E4" s="55"/>
      <c r="F4" s="54"/>
      <c r="G4" s="55"/>
      <c r="H4" s="54" t="s">
        <v>91</v>
      </c>
      <c r="I4" s="56">
        <v>1</v>
      </c>
      <c r="J4" s="57">
        <v>55.99</v>
      </c>
      <c r="K4" s="58">
        <f>J4/$J$86</f>
        <v>6.735191022197029E-06</v>
      </c>
    </row>
    <row r="5" spans="1:11" ht="10.5">
      <c r="A5" s="53"/>
      <c r="B5" s="54"/>
      <c r="C5" s="54"/>
      <c r="D5" s="54"/>
      <c r="E5" s="55"/>
      <c r="F5" s="54"/>
      <c r="G5" s="55"/>
      <c r="H5" s="54"/>
      <c r="I5" s="56"/>
      <c r="J5" s="57"/>
      <c r="K5" s="58"/>
    </row>
    <row r="6" spans="1:11" ht="21">
      <c r="A6" s="53" t="s">
        <v>92</v>
      </c>
      <c r="B6" s="54"/>
      <c r="C6" s="54"/>
      <c r="D6" s="54"/>
      <c r="E6" s="55"/>
      <c r="F6" s="54"/>
      <c r="G6" s="55"/>
      <c r="H6" s="54" t="s">
        <v>91</v>
      </c>
      <c r="I6" s="56">
        <v>1</v>
      </c>
      <c r="J6" s="57">
        <v>1352135.52</v>
      </c>
      <c r="K6" s="58">
        <f>J6/$J$86</f>
        <v>0.1626520988586839</v>
      </c>
    </row>
    <row r="7" spans="1:11" ht="10.5">
      <c r="A7" s="53"/>
      <c r="B7" s="54"/>
      <c r="C7" s="54"/>
      <c r="D7" s="54"/>
      <c r="E7" s="55"/>
      <c r="F7" s="54"/>
      <c r="G7" s="55"/>
      <c r="H7" s="54"/>
      <c r="I7" s="56"/>
      <c r="J7" s="57"/>
      <c r="K7" s="58"/>
    </row>
    <row r="8" spans="1:11" ht="21">
      <c r="A8" s="53" t="s">
        <v>93</v>
      </c>
      <c r="B8" s="54"/>
      <c r="C8" s="54"/>
      <c r="D8" s="54"/>
      <c r="E8" s="55"/>
      <c r="F8" s="59"/>
      <c r="G8" s="55"/>
      <c r="H8" s="54"/>
      <c r="I8" s="56"/>
      <c r="J8" s="57">
        <f>J9+J10</f>
        <v>66695.53</v>
      </c>
      <c r="K8" s="58">
        <f>J8/$J$86</f>
        <v>0.008022988656486383</v>
      </c>
    </row>
    <row r="9" spans="1:11" ht="10.5">
      <c r="A9" s="53"/>
      <c r="B9" s="54"/>
      <c r="C9" s="54"/>
      <c r="D9" s="54"/>
      <c r="E9" s="55"/>
      <c r="F9" s="54"/>
      <c r="G9" s="55"/>
      <c r="H9" s="54" t="s">
        <v>94</v>
      </c>
      <c r="I9" s="56">
        <v>1.95583</v>
      </c>
      <c r="J9" s="59">
        <v>35197.82</v>
      </c>
      <c r="K9" s="60">
        <f>J9/$J$86</f>
        <v>0.004234042530182301</v>
      </c>
    </row>
    <row r="10" spans="1:11" ht="10.5">
      <c r="A10" s="53"/>
      <c r="B10" s="54"/>
      <c r="C10" s="54"/>
      <c r="D10" s="54"/>
      <c r="E10" s="55"/>
      <c r="F10" s="54"/>
      <c r="G10" s="55"/>
      <c r="H10" s="54" t="s">
        <v>95</v>
      </c>
      <c r="I10" s="56">
        <v>1.31529</v>
      </c>
      <c r="J10" s="59">
        <v>31497.71</v>
      </c>
      <c r="K10" s="60">
        <f>J10/$J$86</f>
        <v>0.0037889461263040823</v>
      </c>
    </row>
    <row r="11" spans="1:11" ht="10.5">
      <c r="A11" s="53"/>
      <c r="B11" s="54"/>
      <c r="C11" s="54"/>
      <c r="D11" s="54"/>
      <c r="E11" s="55"/>
      <c r="F11" s="54"/>
      <c r="G11" s="55"/>
      <c r="H11" s="54"/>
      <c r="I11" s="56"/>
      <c r="J11" s="57"/>
      <c r="K11" s="58"/>
    </row>
    <row r="12" spans="1:11" ht="21">
      <c r="A12" s="53" t="s">
        <v>96</v>
      </c>
      <c r="B12" s="54"/>
      <c r="C12" s="54"/>
      <c r="D12" s="54"/>
      <c r="E12" s="55"/>
      <c r="F12" s="55"/>
      <c r="G12" s="55"/>
      <c r="H12" s="54" t="s">
        <v>91</v>
      </c>
      <c r="I12" s="56">
        <v>1</v>
      </c>
      <c r="J12" s="57">
        <v>213104.91</v>
      </c>
      <c r="K12" s="58">
        <f>J12/$J$86</f>
        <v>0.025634975470943133</v>
      </c>
    </row>
    <row r="13" spans="1:11" ht="10.5">
      <c r="A13" s="53"/>
      <c r="B13" s="54"/>
      <c r="C13" s="54"/>
      <c r="D13" s="54"/>
      <c r="E13" s="55"/>
      <c r="F13" s="55"/>
      <c r="G13" s="55"/>
      <c r="H13" s="54"/>
      <c r="I13" s="56"/>
      <c r="J13" s="57"/>
      <c r="K13" s="58"/>
    </row>
    <row r="14" spans="1:11" ht="10.5">
      <c r="A14" s="53" t="s">
        <v>97</v>
      </c>
      <c r="B14" s="54"/>
      <c r="C14" s="54"/>
      <c r="D14" s="54"/>
      <c r="E14" s="55"/>
      <c r="F14" s="55"/>
      <c r="G14" s="55"/>
      <c r="H14" s="54" t="s">
        <v>91</v>
      </c>
      <c r="I14" s="56">
        <v>1</v>
      </c>
      <c r="J14" s="57">
        <v>12560.62</v>
      </c>
      <c r="K14" s="58">
        <f>J14/$J$86</f>
        <v>0.0015109515102201903</v>
      </c>
    </row>
    <row r="15" spans="1:11" ht="10.5">
      <c r="A15" s="53"/>
      <c r="B15" s="54"/>
      <c r="C15" s="54"/>
      <c r="D15" s="54"/>
      <c r="E15" s="55"/>
      <c r="F15" s="55"/>
      <c r="G15" s="55"/>
      <c r="H15" s="54"/>
      <c r="I15" s="56"/>
      <c r="J15" s="57"/>
      <c r="K15" s="58"/>
    </row>
    <row r="16" spans="1:11" ht="10.5">
      <c r="A16" s="43" t="s">
        <v>98</v>
      </c>
      <c r="B16" s="54"/>
      <c r="C16" s="54"/>
      <c r="D16" s="54"/>
      <c r="E16" s="55"/>
      <c r="F16" s="46"/>
      <c r="G16" s="55"/>
      <c r="H16" s="54"/>
      <c r="I16" s="56"/>
      <c r="J16" s="57">
        <f>SUM(J18:J27)+0.01</f>
        <v>1052522.07</v>
      </c>
      <c r="K16" s="58">
        <f>J16/$J$86</f>
        <v>0.12661077329037745</v>
      </c>
    </row>
    <row r="17" spans="1:11" ht="10.5" customHeight="1">
      <c r="A17" s="54" t="s">
        <v>99</v>
      </c>
      <c r="B17" s="54"/>
      <c r="C17" s="54"/>
      <c r="D17" s="54"/>
      <c r="E17" s="55"/>
      <c r="F17" s="54"/>
      <c r="G17" s="55"/>
      <c r="H17" s="54"/>
      <c r="I17" s="56"/>
      <c r="J17" s="59"/>
      <c r="K17" s="60"/>
    </row>
    <row r="18" spans="1:11" ht="10.5" customHeight="1">
      <c r="A18" s="54"/>
      <c r="B18" s="54" t="s">
        <v>100</v>
      </c>
      <c r="C18" s="54" t="s">
        <v>101</v>
      </c>
      <c r="D18" s="59">
        <v>850</v>
      </c>
      <c r="E18" s="59">
        <v>118</v>
      </c>
      <c r="F18" s="59">
        <v>858.5</v>
      </c>
      <c r="G18" s="59">
        <f>F18/D18+E18</f>
        <v>119.01</v>
      </c>
      <c r="H18" s="59" t="s">
        <v>95</v>
      </c>
      <c r="I18" s="56">
        <v>1.28953</v>
      </c>
      <c r="J18" s="59">
        <f>ROUND(ROUND(D18*G18,2)*I18,2)</f>
        <v>130446.92</v>
      </c>
      <c r="K18" s="60">
        <f>J18/$J$86</f>
        <v>0.015691818618632863</v>
      </c>
    </row>
    <row r="19" spans="1:11" ht="10.5" customHeight="1">
      <c r="A19" s="54"/>
      <c r="B19" s="54" t="s">
        <v>100</v>
      </c>
      <c r="C19" s="54" t="s">
        <v>102</v>
      </c>
      <c r="D19" s="59">
        <v>500</v>
      </c>
      <c r="E19" s="59">
        <v>112.5</v>
      </c>
      <c r="F19" s="59">
        <v>460</v>
      </c>
      <c r="G19" s="59">
        <f>F19/D19+E19</f>
        <v>113.42</v>
      </c>
      <c r="H19" s="59" t="s">
        <v>94</v>
      </c>
      <c r="I19" s="56">
        <v>1.95583</v>
      </c>
      <c r="J19" s="59">
        <f aca="true" t="shared" si="0" ref="J19:J27">ROUND(ROUND(D19*G19,2)*I19,2)</f>
        <v>110915.12</v>
      </c>
      <c r="K19" s="60">
        <f>J19/$J$86</f>
        <v>0.013342284701730775</v>
      </c>
    </row>
    <row r="20" spans="1:11" ht="10.5" customHeight="1">
      <c r="A20" s="54"/>
      <c r="B20" s="61" t="s">
        <v>103</v>
      </c>
      <c r="C20" s="61"/>
      <c r="D20" s="62">
        <v>0</v>
      </c>
      <c r="E20" s="59"/>
      <c r="F20" s="62"/>
      <c r="G20" s="62"/>
      <c r="H20" s="62" t="s">
        <v>91</v>
      </c>
      <c r="I20" s="63">
        <v>1</v>
      </c>
      <c r="J20" s="59"/>
      <c r="K20" s="60"/>
    </row>
    <row r="21" spans="1:11" ht="9.75" customHeight="1">
      <c r="A21" s="54" t="s">
        <v>104</v>
      </c>
      <c r="B21" s="54"/>
      <c r="C21" s="54"/>
      <c r="D21" s="59"/>
      <c r="E21" s="59"/>
      <c r="F21" s="59"/>
      <c r="G21" s="59"/>
      <c r="H21" s="59"/>
      <c r="I21" s="56"/>
      <c r="J21" s="59"/>
      <c r="K21" s="60"/>
    </row>
    <row r="22" spans="1:11" ht="9.75" customHeight="1">
      <c r="A22" s="54"/>
      <c r="B22" s="54" t="s">
        <v>105</v>
      </c>
      <c r="C22" s="54" t="s">
        <v>106</v>
      </c>
      <c r="D22" s="59">
        <v>100</v>
      </c>
      <c r="E22" s="59">
        <v>1026.67</v>
      </c>
      <c r="F22" s="59">
        <v>3192.31</v>
      </c>
      <c r="G22" s="59">
        <f>F22/D22+E22</f>
        <v>1058.5931</v>
      </c>
      <c r="H22" s="59" t="s">
        <v>94</v>
      </c>
      <c r="I22" s="56">
        <v>1.95583</v>
      </c>
      <c r="J22" s="59">
        <f t="shared" si="0"/>
        <v>207042.81</v>
      </c>
      <c r="K22" s="60">
        <f>J22/$J$86</f>
        <v>0.024905748796614488</v>
      </c>
    </row>
    <row r="23" spans="1:11" ht="10.5">
      <c r="A23" s="54"/>
      <c r="B23" s="61" t="s">
        <v>107</v>
      </c>
      <c r="C23" s="61"/>
      <c r="D23" s="62" t="e">
        <v>#VALUE!</v>
      </c>
      <c r="E23" s="59"/>
      <c r="F23" s="62"/>
      <c r="G23" s="62"/>
      <c r="H23" s="62"/>
      <c r="I23" s="63"/>
      <c r="J23" s="59"/>
      <c r="K23" s="60"/>
    </row>
    <row r="24" spans="1:11" ht="10.5">
      <c r="A24" s="54" t="s">
        <v>108</v>
      </c>
      <c r="B24" s="54"/>
      <c r="C24" s="54"/>
      <c r="D24" s="59"/>
      <c r="E24" s="59"/>
      <c r="F24" s="59"/>
      <c r="G24" s="59"/>
      <c r="H24" s="59"/>
      <c r="I24" s="64"/>
      <c r="J24" s="59"/>
      <c r="K24" s="60"/>
    </row>
    <row r="25" spans="1:11" ht="10.5">
      <c r="A25" s="54"/>
      <c r="B25" s="54" t="s">
        <v>109</v>
      </c>
      <c r="C25" s="54" t="s">
        <v>110</v>
      </c>
      <c r="D25" s="59">
        <v>100</v>
      </c>
      <c r="E25" s="59">
        <v>1005</v>
      </c>
      <c r="F25" s="59">
        <v>677.6</v>
      </c>
      <c r="G25" s="59">
        <f>F25/D25+E25</f>
        <v>1011.776</v>
      </c>
      <c r="H25" s="59" t="s">
        <v>94</v>
      </c>
      <c r="I25" s="56">
        <v>1.95583</v>
      </c>
      <c r="J25" s="59">
        <f t="shared" si="0"/>
        <v>197886.19</v>
      </c>
      <c r="K25" s="60">
        <f>J25/$J$86</f>
        <v>0.02380427380433605</v>
      </c>
    </row>
    <row r="26" spans="1:11" ht="10.5">
      <c r="A26" s="54"/>
      <c r="B26" s="54" t="s">
        <v>111</v>
      </c>
      <c r="C26" s="54" t="s">
        <v>112</v>
      </c>
      <c r="D26" s="59">
        <v>150</v>
      </c>
      <c r="E26" s="59">
        <v>1020.09</v>
      </c>
      <c r="F26" s="59">
        <v>2352.46</v>
      </c>
      <c r="G26" s="59">
        <f>F26/D26+E26</f>
        <v>1035.7730666666666</v>
      </c>
      <c r="H26" s="59" t="s">
        <v>94</v>
      </c>
      <c r="I26" s="56">
        <v>1.95583</v>
      </c>
      <c r="J26" s="59">
        <f t="shared" si="0"/>
        <v>303869.41</v>
      </c>
      <c r="K26" s="60">
        <f>J26/$J$86</f>
        <v>0.03655328669677278</v>
      </c>
    </row>
    <row r="27" spans="1:11" ht="10.5">
      <c r="A27" s="54"/>
      <c r="B27" s="54" t="s">
        <v>113</v>
      </c>
      <c r="C27" s="54" t="s">
        <v>114</v>
      </c>
      <c r="D27" s="59">
        <v>100</v>
      </c>
      <c r="E27" s="59">
        <v>1000</v>
      </c>
      <c r="F27" s="59">
        <v>2361.61</v>
      </c>
      <c r="G27" s="59">
        <f>F27/D27+E27</f>
        <v>1023.6161</v>
      </c>
      <c r="H27" s="59" t="s">
        <v>91</v>
      </c>
      <c r="I27" s="56">
        <v>1</v>
      </c>
      <c r="J27" s="59">
        <f t="shared" si="0"/>
        <v>102361.61</v>
      </c>
      <c r="K27" s="60">
        <f>J27/$J$86</f>
        <v>0.012313359469362987</v>
      </c>
    </row>
    <row r="28" spans="1:11" ht="10.5">
      <c r="A28" s="54"/>
      <c r="B28" s="65"/>
      <c r="C28" s="65"/>
      <c r="D28" s="66"/>
      <c r="E28" s="55"/>
      <c r="F28" s="55"/>
      <c r="G28" s="55"/>
      <c r="H28" s="54"/>
      <c r="I28" s="67"/>
      <c r="J28" s="68"/>
      <c r="K28" s="60"/>
    </row>
    <row r="29" spans="1:11" ht="10.5">
      <c r="A29" s="54" t="s">
        <v>115</v>
      </c>
      <c r="B29" s="54"/>
      <c r="C29" s="55"/>
      <c r="D29" s="66" t="s">
        <v>116</v>
      </c>
      <c r="E29" s="55" t="s">
        <v>116</v>
      </c>
      <c r="F29" s="55" t="s">
        <v>116</v>
      </c>
      <c r="G29" s="55" t="s">
        <v>116</v>
      </c>
      <c r="H29" s="54"/>
      <c r="I29" s="67"/>
      <c r="J29" s="68" t="s">
        <v>116</v>
      </c>
      <c r="K29" s="60" t="s">
        <v>116</v>
      </c>
    </row>
    <row r="30" spans="1:11" ht="10.5">
      <c r="A30" s="54"/>
      <c r="B30" s="54"/>
      <c r="C30" s="55"/>
      <c r="D30" s="66"/>
      <c r="E30" s="55"/>
      <c r="F30" s="55"/>
      <c r="G30" s="55"/>
      <c r="H30" s="54"/>
      <c r="I30" s="67"/>
      <c r="J30" s="68"/>
      <c r="K30" s="60"/>
    </row>
    <row r="31" spans="1:11" ht="10.5">
      <c r="A31" s="54" t="s">
        <v>117</v>
      </c>
      <c r="B31" s="54"/>
      <c r="C31" s="55"/>
      <c r="D31" s="66"/>
      <c r="E31" s="55"/>
      <c r="F31" s="55"/>
      <c r="G31" s="55"/>
      <c r="H31" s="69"/>
      <c r="I31" s="67"/>
      <c r="J31" s="68"/>
      <c r="K31" s="60"/>
    </row>
    <row r="32" spans="1:11" ht="10.5">
      <c r="A32" s="54"/>
      <c r="B32" s="54"/>
      <c r="C32" s="55"/>
      <c r="D32" s="66"/>
      <c r="E32" s="55"/>
      <c r="F32" s="55"/>
      <c r="G32" s="55"/>
      <c r="H32" s="69"/>
      <c r="I32" s="67"/>
      <c r="J32" s="68"/>
      <c r="K32" s="60"/>
    </row>
    <row r="33" spans="1:12" ht="10.5">
      <c r="A33" s="43" t="s">
        <v>118</v>
      </c>
      <c r="B33" s="54"/>
      <c r="C33" s="55"/>
      <c r="D33" s="66"/>
      <c r="E33" s="55"/>
      <c r="F33" s="70"/>
      <c r="G33" s="68"/>
      <c r="H33" s="71"/>
      <c r="I33" s="67"/>
      <c r="J33" s="72">
        <f>SUM(J35:J78)</f>
        <v>5551017.580000001</v>
      </c>
      <c r="K33" s="58">
        <f>J33/$J$86</f>
        <v>0.6677471650093567</v>
      </c>
      <c r="L33" s="73"/>
    </row>
    <row r="34" spans="1:12" ht="10.5">
      <c r="A34" s="43"/>
      <c r="B34" s="54"/>
      <c r="C34" s="55"/>
      <c r="D34" s="66"/>
      <c r="E34" s="55"/>
      <c r="F34" s="70"/>
      <c r="G34" s="70"/>
      <c r="H34" s="71"/>
      <c r="I34" s="67"/>
      <c r="J34" s="72"/>
      <c r="K34" s="58"/>
      <c r="L34" s="73"/>
    </row>
    <row r="35" spans="1:12" ht="10.5">
      <c r="A35" s="43"/>
      <c r="B35" s="54"/>
      <c r="C35" s="54"/>
      <c r="D35" s="66"/>
      <c r="E35" s="55"/>
      <c r="F35" s="70"/>
      <c r="G35" s="70"/>
      <c r="H35" s="71"/>
      <c r="I35" s="67"/>
      <c r="J35" s="68"/>
      <c r="K35" s="58"/>
      <c r="L35" s="73"/>
    </row>
    <row r="36" spans="1:12" ht="12.75">
      <c r="A36" s="43"/>
      <c r="B36" s="74" t="s">
        <v>119</v>
      </c>
      <c r="C36" s="55" t="s">
        <v>120</v>
      </c>
      <c r="D36" s="66">
        <v>10000</v>
      </c>
      <c r="E36" s="55"/>
      <c r="F36" s="70"/>
      <c r="G36" s="75">
        <f>E36+F36</f>
        <v>0</v>
      </c>
      <c r="H36" s="54" t="s">
        <v>91</v>
      </c>
      <c r="I36" s="75">
        <v>1</v>
      </c>
      <c r="J36" s="76">
        <v>400</v>
      </c>
      <c r="K36" s="60">
        <f>J36/$J$86</f>
        <v>4.811709964062889E-05</v>
      </c>
      <c r="L36" s="73"/>
    </row>
    <row r="37" spans="1:12" ht="12.75">
      <c r="A37" s="43"/>
      <c r="B37" s="74" t="s">
        <v>121</v>
      </c>
      <c r="C37" s="55" t="s">
        <v>122</v>
      </c>
      <c r="D37" s="66">
        <v>20000</v>
      </c>
      <c r="E37" s="77"/>
      <c r="F37" s="70"/>
      <c r="G37" s="75">
        <f>E37+F37</f>
        <v>0</v>
      </c>
      <c r="H37" s="54" t="s">
        <v>91</v>
      </c>
      <c r="I37" s="75">
        <v>1</v>
      </c>
      <c r="J37" s="76">
        <v>129500</v>
      </c>
      <c r="K37" s="60">
        <f>J37/$J$86</f>
        <v>0.015577911008653604</v>
      </c>
      <c r="L37" s="78"/>
    </row>
    <row r="38" spans="1:12" ht="12.75">
      <c r="A38" s="43"/>
      <c r="B38" s="74" t="s">
        <v>123</v>
      </c>
      <c r="C38" s="55" t="s">
        <v>124</v>
      </c>
      <c r="D38" s="66">
        <v>149060</v>
      </c>
      <c r="E38" s="77"/>
      <c r="F38" s="70"/>
      <c r="G38" s="75">
        <f aca="true" t="shared" si="1" ref="G38:G63">E38+F38</f>
        <v>0</v>
      </c>
      <c r="H38" s="54" t="s">
        <v>91</v>
      </c>
      <c r="I38" s="75">
        <v>1</v>
      </c>
      <c r="J38" s="76">
        <v>289698.11</v>
      </c>
      <c r="K38" s="60">
        <f aca="true" t="shared" si="2" ref="K38:K78">J38/$J$86</f>
        <v>0.03484858206142967</v>
      </c>
      <c r="L38" s="78"/>
    </row>
    <row r="39" spans="1:12" ht="12.75">
      <c r="A39" s="43"/>
      <c r="B39" s="74" t="s">
        <v>125</v>
      </c>
      <c r="C39" s="55" t="s">
        <v>126</v>
      </c>
      <c r="D39" s="66">
        <v>150000</v>
      </c>
      <c r="E39" s="77"/>
      <c r="F39" s="70"/>
      <c r="G39" s="75">
        <f t="shared" si="1"/>
        <v>0</v>
      </c>
      <c r="H39" s="54" t="s">
        <v>91</v>
      </c>
      <c r="I39" s="75">
        <v>1</v>
      </c>
      <c r="J39" s="76">
        <v>290250</v>
      </c>
      <c r="K39" s="60">
        <f t="shared" si="2"/>
        <v>0.03491497042673134</v>
      </c>
      <c r="L39" s="78"/>
    </row>
    <row r="40" spans="1:12" ht="12.75">
      <c r="A40" s="43"/>
      <c r="B40" s="74" t="s">
        <v>127</v>
      </c>
      <c r="C40" s="55" t="s">
        <v>128</v>
      </c>
      <c r="D40" s="66">
        <v>11316</v>
      </c>
      <c r="E40" s="77"/>
      <c r="F40" s="70"/>
      <c r="G40" s="75">
        <f t="shared" si="1"/>
        <v>0</v>
      </c>
      <c r="H40" s="54" t="s">
        <v>91</v>
      </c>
      <c r="I40" s="75">
        <v>1</v>
      </c>
      <c r="J40" s="76">
        <v>71307.77</v>
      </c>
      <c r="K40" s="60">
        <f t="shared" si="2"/>
        <v>0.00857780768560262</v>
      </c>
      <c r="L40" s="78"/>
    </row>
    <row r="41" spans="1:12" ht="12.75">
      <c r="A41" s="43"/>
      <c r="B41" s="74" t="s">
        <v>129</v>
      </c>
      <c r="C41" s="55" t="s">
        <v>130</v>
      </c>
      <c r="D41" s="66">
        <v>6942</v>
      </c>
      <c r="E41" s="77"/>
      <c r="F41" s="70"/>
      <c r="G41" s="75">
        <f t="shared" si="1"/>
        <v>0</v>
      </c>
      <c r="H41" s="54" t="s">
        <v>91</v>
      </c>
      <c r="I41" s="75">
        <v>1</v>
      </c>
      <c r="J41" s="76">
        <v>79874.65</v>
      </c>
      <c r="K41" s="60">
        <f t="shared" si="2"/>
        <v>0.009608341232025896</v>
      </c>
      <c r="L41" s="78"/>
    </row>
    <row r="42" spans="1:12" ht="12.75">
      <c r="A42" s="43"/>
      <c r="B42" s="74" t="s">
        <v>131</v>
      </c>
      <c r="C42" s="55" t="s">
        <v>132</v>
      </c>
      <c r="D42" s="66">
        <v>4000</v>
      </c>
      <c r="E42" s="77"/>
      <c r="F42" s="70"/>
      <c r="G42" s="75">
        <f t="shared" si="1"/>
        <v>0</v>
      </c>
      <c r="H42" s="54" t="s">
        <v>91</v>
      </c>
      <c r="I42" s="75">
        <v>1</v>
      </c>
      <c r="J42" s="76">
        <v>27460</v>
      </c>
      <c r="K42" s="60">
        <f t="shared" si="2"/>
        <v>0.0033032388903291732</v>
      </c>
      <c r="L42" s="78"/>
    </row>
    <row r="43" spans="1:12" ht="12.75">
      <c r="A43" s="43"/>
      <c r="B43" s="74" t="s">
        <v>133</v>
      </c>
      <c r="C43" s="55" t="s">
        <v>134</v>
      </c>
      <c r="D43" s="66">
        <v>500</v>
      </c>
      <c r="E43" s="77"/>
      <c r="F43" s="70"/>
      <c r="G43" s="75">
        <f t="shared" si="1"/>
        <v>0</v>
      </c>
      <c r="H43" s="54" t="s">
        <v>91</v>
      </c>
      <c r="I43" s="75">
        <v>1</v>
      </c>
      <c r="J43" s="76">
        <v>6588</v>
      </c>
      <c r="K43" s="60">
        <f t="shared" si="2"/>
        <v>0.0007924886310811579</v>
      </c>
      <c r="L43" s="78"/>
    </row>
    <row r="44" spans="1:12" ht="12.75">
      <c r="A44" s="43"/>
      <c r="B44" s="74" t="s">
        <v>135</v>
      </c>
      <c r="C44" s="55" t="s">
        <v>136</v>
      </c>
      <c r="D44" s="66">
        <v>4550</v>
      </c>
      <c r="E44" s="77"/>
      <c r="F44" s="70"/>
      <c r="G44" s="75">
        <f t="shared" si="1"/>
        <v>0</v>
      </c>
      <c r="H44" s="54" t="s">
        <v>91</v>
      </c>
      <c r="I44" s="75">
        <v>1</v>
      </c>
      <c r="J44" s="76">
        <v>47436.03</v>
      </c>
      <c r="K44" s="60">
        <f t="shared" si="2"/>
        <v>0.005706210455164653</v>
      </c>
      <c r="L44" s="78"/>
    </row>
    <row r="45" spans="1:12" ht="12.75">
      <c r="A45" s="43"/>
      <c r="B45" s="74" t="s">
        <v>137</v>
      </c>
      <c r="C45" s="55" t="s">
        <v>138</v>
      </c>
      <c r="D45" s="66">
        <v>241450</v>
      </c>
      <c r="E45" s="77"/>
      <c r="F45" s="70"/>
      <c r="G45" s="75">
        <f t="shared" si="1"/>
        <v>0</v>
      </c>
      <c r="H45" s="54" t="s">
        <v>91</v>
      </c>
      <c r="I45" s="75">
        <v>1</v>
      </c>
      <c r="J45" s="76">
        <v>329579.25</v>
      </c>
      <c r="K45" s="60">
        <f t="shared" si="2"/>
        <v>0.03964599402933435</v>
      </c>
      <c r="L45" s="78"/>
    </row>
    <row r="46" spans="1:12" ht="12.75">
      <c r="A46" s="43"/>
      <c r="B46" s="74" t="s">
        <v>139</v>
      </c>
      <c r="C46" s="55" t="s">
        <v>140</v>
      </c>
      <c r="D46" s="66">
        <v>11586</v>
      </c>
      <c r="E46" s="77"/>
      <c r="F46" s="70"/>
      <c r="G46" s="75">
        <f t="shared" si="1"/>
        <v>0</v>
      </c>
      <c r="H46" s="54" t="s">
        <v>91</v>
      </c>
      <c r="I46" s="75">
        <v>1</v>
      </c>
      <c r="J46" s="76">
        <v>45880.56</v>
      </c>
      <c r="K46" s="60">
        <f t="shared" si="2"/>
        <v>0.00551909869271963</v>
      </c>
      <c r="L46" s="78"/>
    </row>
    <row r="47" spans="1:12" ht="12.75">
      <c r="A47" s="43"/>
      <c r="B47" s="74" t="s">
        <v>141</v>
      </c>
      <c r="C47" s="55" t="s">
        <v>142</v>
      </c>
      <c r="D47" s="66">
        <v>6000</v>
      </c>
      <c r="E47" s="77"/>
      <c r="F47" s="70"/>
      <c r="G47" s="75">
        <f t="shared" si="1"/>
        <v>0</v>
      </c>
      <c r="H47" s="54" t="s">
        <v>91</v>
      </c>
      <c r="I47" s="75">
        <v>1</v>
      </c>
      <c r="J47" s="76">
        <v>74070</v>
      </c>
      <c r="K47" s="60">
        <f t="shared" si="2"/>
        <v>0.008910083925953455</v>
      </c>
      <c r="L47" s="78"/>
    </row>
    <row r="48" spans="1:12" ht="12.75">
      <c r="A48" s="43"/>
      <c r="B48" s="74" t="s">
        <v>143</v>
      </c>
      <c r="C48" s="55" t="s">
        <v>144</v>
      </c>
      <c r="D48" s="66">
        <v>175</v>
      </c>
      <c r="E48" s="77"/>
      <c r="F48" s="70"/>
      <c r="G48" s="75">
        <f t="shared" si="1"/>
        <v>0</v>
      </c>
      <c r="H48" s="54" t="s">
        <v>91</v>
      </c>
      <c r="I48" s="75">
        <v>1</v>
      </c>
      <c r="J48" s="76">
        <v>211897</v>
      </c>
      <c r="K48" s="60">
        <f t="shared" si="2"/>
        <v>0.02548967265637585</v>
      </c>
      <c r="L48" s="78"/>
    </row>
    <row r="49" spans="1:12" ht="12.75">
      <c r="A49" s="43"/>
      <c r="B49" s="74" t="s">
        <v>145</v>
      </c>
      <c r="C49" s="55" t="s">
        <v>146</v>
      </c>
      <c r="D49" s="66">
        <v>10000</v>
      </c>
      <c r="E49" s="77"/>
      <c r="F49" s="70"/>
      <c r="G49" s="75">
        <f t="shared" si="1"/>
        <v>0</v>
      </c>
      <c r="H49" s="54" t="s">
        <v>91</v>
      </c>
      <c r="I49" s="75">
        <v>1</v>
      </c>
      <c r="J49" s="76">
        <v>124500</v>
      </c>
      <c r="K49" s="60">
        <f t="shared" si="2"/>
        <v>0.014976447263145742</v>
      </c>
      <c r="L49" s="78"/>
    </row>
    <row r="50" spans="1:12" ht="12.75">
      <c r="A50" s="43"/>
      <c r="B50" s="74" t="s">
        <v>147</v>
      </c>
      <c r="C50" s="55" t="s">
        <v>148</v>
      </c>
      <c r="D50" s="66">
        <v>5000</v>
      </c>
      <c r="E50" s="77"/>
      <c r="F50" s="70"/>
      <c r="G50" s="75">
        <f t="shared" si="1"/>
        <v>0</v>
      </c>
      <c r="H50" s="54" t="s">
        <v>91</v>
      </c>
      <c r="I50" s="75">
        <v>1</v>
      </c>
      <c r="J50" s="76">
        <v>73050</v>
      </c>
      <c r="K50" s="60">
        <f t="shared" si="2"/>
        <v>0.008787385321869852</v>
      </c>
      <c r="L50" s="78"/>
    </row>
    <row r="51" spans="1:12" ht="12.75">
      <c r="A51" s="43"/>
      <c r="B51" s="74" t="s">
        <v>149</v>
      </c>
      <c r="C51" s="55" t="s">
        <v>150</v>
      </c>
      <c r="D51" s="66">
        <v>20000</v>
      </c>
      <c r="E51" s="77"/>
      <c r="F51" s="70"/>
      <c r="G51" s="75">
        <f t="shared" si="1"/>
        <v>0</v>
      </c>
      <c r="H51" s="54" t="s">
        <v>91</v>
      </c>
      <c r="I51" s="75">
        <v>1</v>
      </c>
      <c r="J51" s="76">
        <v>44900</v>
      </c>
      <c r="K51" s="60">
        <f t="shared" si="2"/>
        <v>0.005401144434660593</v>
      </c>
      <c r="L51" s="78"/>
    </row>
    <row r="52" spans="1:12" ht="12.75">
      <c r="A52" s="43"/>
      <c r="B52" s="74" t="s">
        <v>151</v>
      </c>
      <c r="C52" s="55" t="s">
        <v>152</v>
      </c>
      <c r="D52" s="66">
        <v>6173</v>
      </c>
      <c r="E52" s="77"/>
      <c r="F52" s="70"/>
      <c r="G52" s="75">
        <f t="shared" si="1"/>
        <v>0</v>
      </c>
      <c r="H52" s="54" t="s">
        <v>91</v>
      </c>
      <c r="I52" s="75">
        <v>1</v>
      </c>
      <c r="J52" s="76">
        <v>123213.08</v>
      </c>
      <c r="K52" s="60">
        <f t="shared" si="2"/>
        <v>0.014821640118471948</v>
      </c>
      <c r="L52" s="78"/>
    </row>
    <row r="53" spans="1:12" ht="12.75">
      <c r="A53" s="43"/>
      <c r="B53" s="74" t="s">
        <v>153</v>
      </c>
      <c r="C53" s="55" t="s">
        <v>154</v>
      </c>
      <c r="D53" s="66">
        <v>26269</v>
      </c>
      <c r="E53" s="77"/>
      <c r="F53" s="70"/>
      <c r="G53" s="75">
        <f t="shared" si="1"/>
        <v>0</v>
      </c>
      <c r="H53" s="54" t="s">
        <v>91</v>
      </c>
      <c r="I53" s="75">
        <v>1</v>
      </c>
      <c r="J53" s="76">
        <v>95619.16</v>
      </c>
      <c r="K53" s="60">
        <f t="shared" si="2"/>
        <v>0.011502291623183091</v>
      </c>
      <c r="L53" s="78"/>
    </row>
    <row r="54" spans="1:12" ht="12.75">
      <c r="A54" s="43"/>
      <c r="B54" s="74" t="s">
        <v>155</v>
      </c>
      <c r="C54" s="55" t="s">
        <v>156</v>
      </c>
      <c r="D54" s="66">
        <v>34615</v>
      </c>
      <c r="E54" s="77"/>
      <c r="F54" s="70"/>
      <c r="G54" s="75">
        <f t="shared" si="1"/>
        <v>0</v>
      </c>
      <c r="H54" s="54" t="s">
        <v>91</v>
      </c>
      <c r="I54" s="75">
        <v>1</v>
      </c>
      <c r="J54" s="76">
        <v>384918.8</v>
      </c>
      <c r="K54" s="60">
        <f t="shared" si="2"/>
        <v>0.04630294063287826</v>
      </c>
      <c r="L54" s="78"/>
    </row>
    <row r="55" spans="1:12" ht="12.75">
      <c r="A55" s="43"/>
      <c r="B55" s="74" t="s">
        <v>157</v>
      </c>
      <c r="C55" s="55" t="s">
        <v>158</v>
      </c>
      <c r="D55" s="66">
        <v>5000</v>
      </c>
      <c r="E55" s="77"/>
      <c r="F55" s="70"/>
      <c r="G55" s="75">
        <f t="shared" si="1"/>
        <v>0</v>
      </c>
      <c r="H55" s="54" t="s">
        <v>91</v>
      </c>
      <c r="I55" s="75">
        <v>1</v>
      </c>
      <c r="J55" s="76">
        <v>50000</v>
      </c>
      <c r="K55" s="60">
        <f t="shared" si="2"/>
        <v>0.006014637455078612</v>
      </c>
      <c r="L55" s="78"/>
    </row>
    <row r="56" spans="1:12" ht="12.75">
      <c r="A56" s="43"/>
      <c r="B56" s="74" t="s">
        <v>159</v>
      </c>
      <c r="C56" s="55" t="s">
        <v>160</v>
      </c>
      <c r="D56" s="66">
        <v>10000</v>
      </c>
      <c r="E56" s="77"/>
      <c r="F56" s="70"/>
      <c r="G56" s="75">
        <f t="shared" si="1"/>
        <v>0</v>
      </c>
      <c r="H56" s="54" t="s">
        <v>91</v>
      </c>
      <c r="I56" s="75">
        <v>1</v>
      </c>
      <c r="J56" s="76">
        <v>107500</v>
      </c>
      <c r="K56" s="60">
        <f t="shared" si="2"/>
        <v>0.012931470528419014</v>
      </c>
      <c r="L56" s="78"/>
    </row>
    <row r="57" spans="1:12" ht="12.75">
      <c r="A57" s="43"/>
      <c r="B57" s="74" t="s">
        <v>161</v>
      </c>
      <c r="C57" s="55" t="s">
        <v>162</v>
      </c>
      <c r="D57" s="66">
        <v>19250</v>
      </c>
      <c r="E57" s="77"/>
      <c r="F57" s="70"/>
      <c r="G57" s="75">
        <f t="shared" si="1"/>
        <v>0</v>
      </c>
      <c r="H57" s="54" t="s">
        <v>91</v>
      </c>
      <c r="I57" s="75">
        <v>1</v>
      </c>
      <c r="J57" s="76">
        <v>52937.5</v>
      </c>
      <c r="K57" s="60">
        <f t="shared" si="2"/>
        <v>0.00636799740556448</v>
      </c>
      <c r="L57" s="78"/>
    </row>
    <row r="58" spans="1:12" ht="12.75">
      <c r="A58" s="43"/>
      <c r="B58" s="74" t="s">
        <v>163</v>
      </c>
      <c r="C58" s="55" t="s">
        <v>164</v>
      </c>
      <c r="D58" s="66">
        <v>150000</v>
      </c>
      <c r="E58" s="77"/>
      <c r="F58" s="70"/>
      <c r="G58" s="75">
        <f t="shared" si="1"/>
        <v>0</v>
      </c>
      <c r="H58" s="54" t="s">
        <v>91</v>
      </c>
      <c r="I58" s="75">
        <v>1</v>
      </c>
      <c r="J58" s="76">
        <v>150000</v>
      </c>
      <c r="K58" s="60">
        <f t="shared" si="2"/>
        <v>0.018043912365235833</v>
      </c>
      <c r="L58" s="78"/>
    </row>
    <row r="59" spans="1:12" ht="12.75">
      <c r="A59" s="43"/>
      <c r="B59" s="54" t="s">
        <v>165</v>
      </c>
      <c r="C59" s="55" t="s">
        <v>166</v>
      </c>
      <c r="D59" s="66">
        <v>4000</v>
      </c>
      <c r="E59" s="77"/>
      <c r="F59" s="70"/>
      <c r="G59" s="75">
        <f t="shared" si="1"/>
        <v>0</v>
      </c>
      <c r="H59" s="54" t="s">
        <v>91</v>
      </c>
      <c r="I59" s="75">
        <v>1</v>
      </c>
      <c r="J59" s="76">
        <v>21373.2</v>
      </c>
      <c r="K59" s="60">
        <f t="shared" si="2"/>
        <v>0.0025710409850977236</v>
      </c>
      <c r="L59" s="79"/>
    </row>
    <row r="60" spans="1:12" ht="12.75">
      <c r="A60" s="43"/>
      <c r="B60" s="74" t="s">
        <v>167</v>
      </c>
      <c r="C60" s="55" t="s">
        <v>168</v>
      </c>
      <c r="D60" s="66">
        <v>16130</v>
      </c>
      <c r="E60" s="77"/>
      <c r="F60" s="70"/>
      <c r="G60" s="75">
        <f t="shared" si="1"/>
        <v>0</v>
      </c>
      <c r="H60" s="54" t="s">
        <v>91</v>
      </c>
      <c r="I60" s="75">
        <v>1</v>
      </c>
      <c r="J60" s="76">
        <v>145815.2</v>
      </c>
      <c r="K60" s="60">
        <f t="shared" si="2"/>
        <v>0.017540511268795578</v>
      </c>
      <c r="L60" s="78"/>
    </row>
    <row r="61" spans="1:12" ht="12.75">
      <c r="A61" s="43"/>
      <c r="B61" s="74" t="s">
        <v>169</v>
      </c>
      <c r="C61" s="55" t="s">
        <v>170</v>
      </c>
      <c r="D61" s="66">
        <v>2476</v>
      </c>
      <c r="E61" s="77"/>
      <c r="F61" s="70"/>
      <c r="G61" s="75">
        <f t="shared" si="1"/>
        <v>0</v>
      </c>
      <c r="H61" s="54" t="s">
        <v>91</v>
      </c>
      <c r="I61" s="75">
        <v>1</v>
      </c>
      <c r="J61" s="76">
        <v>180549.92</v>
      </c>
      <c r="K61" s="60">
        <f t="shared" si="2"/>
        <v>0.02171884622686894</v>
      </c>
      <c r="L61" s="78"/>
    </row>
    <row r="62" spans="1:12" ht="12.75">
      <c r="A62" s="43"/>
      <c r="B62" s="74" t="s">
        <v>171</v>
      </c>
      <c r="C62" s="55" t="s">
        <v>172</v>
      </c>
      <c r="D62" s="66">
        <v>6750</v>
      </c>
      <c r="E62" s="77"/>
      <c r="F62" s="70"/>
      <c r="G62" s="75">
        <f t="shared" si="1"/>
        <v>0</v>
      </c>
      <c r="H62" s="54" t="s">
        <v>91</v>
      </c>
      <c r="I62" s="75">
        <v>1</v>
      </c>
      <c r="J62" s="76">
        <v>41816.25</v>
      </c>
      <c r="K62" s="60">
        <f t="shared" si="2"/>
        <v>0.00503019166961862</v>
      </c>
      <c r="L62" s="78"/>
    </row>
    <row r="63" spans="1:12" ht="12.75">
      <c r="A63" s="43"/>
      <c r="B63" s="74" t="s">
        <v>173</v>
      </c>
      <c r="C63" s="55" t="s">
        <v>174</v>
      </c>
      <c r="D63" s="66">
        <v>84100</v>
      </c>
      <c r="E63" s="77"/>
      <c r="F63" s="70"/>
      <c r="G63" s="75">
        <f t="shared" si="1"/>
        <v>0</v>
      </c>
      <c r="H63" s="54" t="s">
        <v>91</v>
      </c>
      <c r="I63" s="75">
        <v>1</v>
      </c>
      <c r="J63" s="76">
        <v>823801.55</v>
      </c>
      <c r="K63" s="60">
        <f t="shared" si="2"/>
        <v>0.09909735316363631</v>
      </c>
      <c r="L63" s="78"/>
    </row>
    <row r="64" spans="1:12" ht="12.75">
      <c r="A64" s="43"/>
      <c r="B64" s="74" t="s">
        <v>175</v>
      </c>
      <c r="C64" s="55" t="s">
        <v>176</v>
      </c>
      <c r="D64" s="66">
        <v>1746</v>
      </c>
      <c r="E64" s="77"/>
      <c r="F64" s="54"/>
      <c r="G64" s="75">
        <f>E64+F64</f>
        <v>0</v>
      </c>
      <c r="H64" s="54" t="s">
        <v>91</v>
      </c>
      <c r="I64" s="75">
        <v>1</v>
      </c>
      <c r="J64" s="76">
        <v>160929.69</v>
      </c>
      <c r="K64" s="60">
        <f t="shared" si="2"/>
        <v>0.019358674822163798</v>
      </c>
      <c r="L64" s="78"/>
    </row>
    <row r="65" spans="1:12" ht="12.75">
      <c r="A65" s="43"/>
      <c r="B65" s="74" t="s">
        <v>177</v>
      </c>
      <c r="C65" s="55" t="s">
        <v>178</v>
      </c>
      <c r="D65" s="66">
        <v>12500</v>
      </c>
      <c r="E65" s="77"/>
      <c r="F65" s="54"/>
      <c r="G65" s="75">
        <f aca="true" t="shared" si="3" ref="G65:G77">E65+F65</f>
        <v>0</v>
      </c>
      <c r="H65" s="54" t="s">
        <v>91</v>
      </c>
      <c r="I65" s="75">
        <v>1</v>
      </c>
      <c r="J65" s="76">
        <v>143812.5</v>
      </c>
      <c r="K65" s="60">
        <f t="shared" si="2"/>
        <v>0.017299600980169857</v>
      </c>
      <c r="L65" s="78"/>
    </row>
    <row r="66" spans="1:12" ht="12.75">
      <c r="A66" s="43"/>
      <c r="B66" s="74" t="s">
        <v>179</v>
      </c>
      <c r="C66" s="55" t="s">
        <v>180</v>
      </c>
      <c r="D66" s="66">
        <v>5000</v>
      </c>
      <c r="E66" s="77"/>
      <c r="F66" s="54"/>
      <c r="G66" s="75">
        <f t="shared" si="3"/>
        <v>0</v>
      </c>
      <c r="H66" s="54" t="s">
        <v>91</v>
      </c>
      <c r="I66" s="75">
        <v>1</v>
      </c>
      <c r="J66" s="76">
        <v>65050</v>
      </c>
      <c r="K66" s="60">
        <f t="shared" si="2"/>
        <v>0.007825043329057273</v>
      </c>
      <c r="L66" s="78"/>
    </row>
    <row r="67" spans="1:12" ht="12.75">
      <c r="A67" s="43"/>
      <c r="B67" s="74" t="s">
        <v>181</v>
      </c>
      <c r="C67" s="55" t="s">
        <v>182</v>
      </c>
      <c r="D67" s="66">
        <v>3000</v>
      </c>
      <c r="E67" s="77"/>
      <c r="F67" s="54"/>
      <c r="G67" s="75">
        <f t="shared" si="3"/>
        <v>0</v>
      </c>
      <c r="H67" s="54" t="s">
        <v>91</v>
      </c>
      <c r="I67" s="75">
        <v>1</v>
      </c>
      <c r="J67" s="76">
        <v>36030</v>
      </c>
      <c r="K67" s="60">
        <f t="shared" si="2"/>
        <v>0.004334147750129648</v>
      </c>
      <c r="L67" s="78"/>
    </row>
    <row r="68" spans="1:12" ht="12.75">
      <c r="A68" s="43"/>
      <c r="B68" s="74" t="s">
        <v>183</v>
      </c>
      <c r="C68" s="55" t="s">
        <v>184</v>
      </c>
      <c r="D68" s="66">
        <v>500</v>
      </c>
      <c r="E68" s="77"/>
      <c r="F68" s="54"/>
      <c r="G68" s="75">
        <f t="shared" si="3"/>
        <v>0</v>
      </c>
      <c r="H68" s="54" t="s">
        <v>91</v>
      </c>
      <c r="I68" s="75">
        <v>1</v>
      </c>
      <c r="J68" s="76">
        <v>107762.5</v>
      </c>
      <c r="K68" s="60">
        <f t="shared" si="2"/>
        <v>0.012963047375058177</v>
      </c>
      <c r="L68" s="78"/>
    </row>
    <row r="69" spans="1:12" ht="12.75">
      <c r="A69" s="43"/>
      <c r="B69" s="74" t="s">
        <v>185</v>
      </c>
      <c r="C69" s="55" t="s">
        <v>186</v>
      </c>
      <c r="D69" s="66">
        <v>65000</v>
      </c>
      <c r="E69" s="77"/>
      <c r="F69" s="54"/>
      <c r="G69" s="75">
        <f t="shared" si="3"/>
        <v>0</v>
      </c>
      <c r="H69" s="54" t="s">
        <v>91</v>
      </c>
      <c r="I69" s="75">
        <v>1</v>
      </c>
      <c r="J69" s="76">
        <v>7800</v>
      </c>
      <c r="K69" s="60">
        <f t="shared" si="2"/>
        <v>0.0009382834429922634</v>
      </c>
      <c r="L69" s="78"/>
    </row>
    <row r="70" spans="1:12" ht="12.75">
      <c r="A70" s="43"/>
      <c r="B70" s="74" t="s">
        <v>187</v>
      </c>
      <c r="C70" s="55" t="s">
        <v>188</v>
      </c>
      <c r="D70" s="66">
        <v>264</v>
      </c>
      <c r="E70" s="77"/>
      <c r="F70" s="54"/>
      <c r="G70" s="75">
        <f t="shared" si="3"/>
        <v>0</v>
      </c>
      <c r="H70" s="54" t="s">
        <v>91</v>
      </c>
      <c r="I70" s="75">
        <v>1</v>
      </c>
      <c r="J70" s="76">
        <v>29532.36</v>
      </c>
      <c r="K70" s="60">
        <f t="shared" si="2"/>
        <v>0.0035525287718573078</v>
      </c>
      <c r="L70" s="78"/>
    </row>
    <row r="71" spans="1:12" ht="12.75">
      <c r="A71" s="43"/>
      <c r="B71" s="74" t="s">
        <v>189</v>
      </c>
      <c r="C71" s="55" t="s">
        <v>190</v>
      </c>
      <c r="D71" s="66">
        <v>900</v>
      </c>
      <c r="E71" s="77"/>
      <c r="F71" s="54"/>
      <c r="G71" s="75">
        <f t="shared" si="3"/>
        <v>0</v>
      </c>
      <c r="H71" s="54" t="s">
        <v>91</v>
      </c>
      <c r="I71" s="75">
        <v>1</v>
      </c>
      <c r="J71" s="76">
        <v>270981</v>
      </c>
      <c r="K71" s="60">
        <f t="shared" si="2"/>
        <v>0.03259704944429315</v>
      </c>
      <c r="L71" s="78"/>
    </row>
    <row r="72" spans="1:12" ht="12.75">
      <c r="A72" s="43"/>
      <c r="B72" s="74" t="s">
        <v>191</v>
      </c>
      <c r="C72" s="55" t="s">
        <v>192</v>
      </c>
      <c r="D72" s="66">
        <v>1600</v>
      </c>
      <c r="E72" s="77"/>
      <c r="F72" s="54"/>
      <c r="G72" s="75">
        <f t="shared" si="3"/>
        <v>0</v>
      </c>
      <c r="H72" s="54" t="s">
        <v>91</v>
      </c>
      <c r="I72" s="75">
        <v>1</v>
      </c>
      <c r="J72" s="76">
        <v>236800</v>
      </c>
      <c r="K72" s="60">
        <f t="shared" si="2"/>
        <v>0.028485322987252305</v>
      </c>
      <c r="L72" s="78"/>
    </row>
    <row r="73" spans="1:12" ht="12.75">
      <c r="A73" s="43"/>
      <c r="B73" s="74" t="s">
        <v>193</v>
      </c>
      <c r="C73" s="55" t="s">
        <v>194</v>
      </c>
      <c r="D73" s="66">
        <v>710</v>
      </c>
      <c r="E73" s="77"/>
      <c r="F73" s="54"/>
      <c r="G73" s="75">
        <f>E73+F73</f>
        <v>0</v>
      </c>
      <c r="H73" s="54" t="s">
        <v>91</v>
      </c>
      <c r="I73" s="75">
        <v>1</v>
      </c>
      <c r="J73" s="76">
        <v>113088.8</v>
      </c>
      <c r="K73" s="60">
        <f t="shared" si="2"/>
        <v>0.013603762644597882</v>
      </c>
      <c r="L73" s="78"/>
    </row>
    <row r="74" spans="1:12" ht="12.75">
      <c r="A74" s="43"/>
      <c r="B74" s="74" t="s">
        <v>195</v>
      </c>
      <c r="C74" s="55" t="s">
        <v>196</v>
      </c>
      <c r="D74" s="66">
        <v>5000</v>
      </c>
      <c r="E74" s="77"/>
      <c r="F74" s="54"/>
      <c r="G74" s="75">
        <f t="shared" si="3"/>
        <v>0</v>
      </c>
      <c r="H74" s="54" t="s">
        <v>91</v>
      </c>
      <c r="I74" s="75">
        <v>1</v>
      </c>
      <c r="J74" s="76">
        <v>56325</v>
      </c>
      <c r="K74" s="60">
        <f t="shared" si="2"/>
        <v>0.006775489093146056</v>
      </c>
      <c r="L74" s="78"/>
    </row>
    <row r="75" spans="1:12" ht="12.75">
      <c r="A75" s="43"/>
      <c r="B75" s="74" t="s">
        <v>197</v>
      </c>
      <c r="C75" s="55" t="s">
        <v>198</v>
      </c>
      <c r="D75" s="66">
        <v>20000</v>
      </c>
      <c r="E75" s="77"/>
      <c r="F75" s="54"/>
      <c r="G75" s="75">
        <f t="shared" si="3"/>
        <v>0</v>
      </c>
      <c r="H75" s="54" t="s">
        <v>91</v>
      </c>
      <c r="I75" s="75">
        <v>1</v>
      </c>
      <c r="J75" s="76">
        <v>148800</v>
      </c>
      <c r="K75" s="60">
        <f t="shared" si="2"/>
        <v>0.01789956106631395</v>
      </c>
      <c r="L75" s="78"/>
    </row>
    <row r="76" spans="1:12" ht="12.75">
      <c r="A76" s="43"/>
      <c r="B76" s="74" t="s">
        <v>199</v>
      </c>
      <c r="C76" s="55" t="s">
        <v>200</v>
      </c>
      <c r="D76" s="66">
        <v>5120</v>
      </c>
      <c r="E76" s="77"/>
      <c r="F76" s="54"/>
      <c r="G76" s="75">
        <f t="shared" si="3"/>
        <v>0</v>
      </c>
      <c r="H76" s="54" t="s">
        <v>91</v>
      </c>
      <c r="I76" s="75">
        <v>1</v>
      </c>
      <c r="J76" s="76">
        <v>109107.2</v>
      </c>
      <c r="K76" s="60">
        <f t="shared" si="2"/>
        <v>0.013124805034775061</v>
      </c>
      <c r="L76" s="78"/>
    </row>
    <row r="77" spans="1:12" ht="12.75">
      <c r="A77" s="43"/>
      <c r="B77" s="74" t="s">
        <v>201</v>
      </c>
      <c r="C77" s="55" t="s">
        <v>202</v>
      </c>
      <c r="D77" s="66">
        <v>3500</v>
      </c>
      <c r="E77" s="77"/>
      <c r="F77" s="54"/>
      <c r="G77" s="75">
        <f t="shared" si="3"/>
        <v>0</v>
      </c>
      <c r="H77" s="54" t="s">
        <v>91</v>
      </c>
      <c r="I77" s="75">
        <v>1</v>
      </c>
      <c r="J77" s="76">
        <v>40862.5</v>
      </c>
      <c r="K77" s="60">
        <f t="shared" si="2"/>
        <v>0.004915462460162995</v>
      </c>
      <c r="L77" s="78"/>
    </row>
    <row r="78" spans="1:12" ht="12.75">
      <c r="A78" s="43"/>
      <c r="B78" s="74" t="s">
        <v>149</v>
      </c>
      <c r="C78" s="55" t="s">
        <v>203</v>
      </c>
      <c r="D78" s="66">
        <v>20000</v>
      </c>
      <c r="E78" s="77"/>
      <c r="F78" s="80" t="e">
        <v>#VALUE!</v>
      </c>
      <c r="G78" s="75">
        <v>0.01</v>
      </c>
      <c r="H78" s="54" t="s">
        <v>91</v>
      </c>
      <c r="I78" s="75">
        <v>1</v>
      </c>
      <c r="J78" s="76">
        <v>200</v>
      </c>
      <c r="K78" s="60">
        <f t="shared" si="2"/>
        <v>2.4058549820314446E-05</v>
      </c>
      <c r="L78" s="78"/>
    </row>
    <row r="79" spans="1:12" ht="12.75">
      <c r="A79" s="43"/>
      <c r="B79" s="74"/>
      <c r="C79" s="55"/>
      <c r="D79" s="66"/>
      <c r="E79" s="77"/>
      <c r="F79" s="80"/>
      <c r="G79" s="75"/>
      <c r="H79" s="54"/>
      <c r="I79" s="75"/>
      <c r="J79" s="68"/>
      <c r="K79" s="60"/>
      <c r="L79" s="78"/>
    </row>
    <row r="80" spans="1:11" ht="10.5">
      <c r="A80" s="43" t="s">
        <v>204</v>
      </c>
      <c r="B80" s="74"/>
      <c r="C80" s="74"/>
      <c r="D80" s="74"/>
      <c r="E80" s="77"/>
      <c r="F80" s="80"/>
      <c r="G80" s="75"/>
      <c r="H80" s="54"/>
      <c r="I80" s="75"/>
      <c r="J80" s="57">
        <f>SUM(J81:J83)</f>
        <v>63798.31</v>
      </c>
      <c r="K80" s="58">
        <f>J80/$J$86</f>
        <v>0.007674474097934326</v>
      </c>
    </row>
    <row r="81" spans="1:11" ht="10.5">
      <c r="A81" s="81" t="s">
        <v>205</v>
      </c>
      <c r="B81" s="74"/>
      <c r="C81" s="74"/>
      <c r="D81" s="74"/>
      <c r="E81" s="77"/>
      <c r="F81" s="80"/>
      <c r="G81" s="75"/>
      <c r="H81" s="54"/>
      <c r="I81" s="75"/>
      <c r="J81" s="68">
        <v>21051.64</v>
      </c>
      <c r="K81" s="60">
        <f>J81/$J$86</f>
        <v>0.002532359648696622</v>
      </c>
    </row>
    <row r="82" spans="1:11" ht="10.5">
      <c r="A82" s="81" t="s">
        <v>206</v>
      </c>
      <c r="B82" s="74"/>
      <c r="C82" s="74"/>
      <c r="D82" s="74"/>
      <c r="E82" s="74"/>
      <c r="F82" s="80"/>
      <c r="G82" s="75"/>
      <c r="H82" s="54"/>
      <c r="I82" s="75"/>
      <c r="J82" s="68">
        <v>42746.67</v>
      </c>
      <c r="K82" s="60">
        <f>J82/$J$86</f>
        <v>0.005142114449237704</v>
      </c>
    </row>
    <row r="83" spans="1:11" ht="10.5">
      <c r="A83" s="81"/>
      <c r="B83" s="54"/>
      <c r="C83" s="54"/>
      <c r="D83" s="59"/>
      <c r="E83" s="55"/>
      <c r="F83" s="71"/>
      <c r="G83" s="70"/>
      <c r="H83" s="71"/>
      <c r="I83" s="82"/>
      <c r="J83" s="68"/>
      <c r="K83" s="60"/>
    </row>
    <row r="84" spans="1:11" ht="10.5">
      <c r="A84" s="83" t="s">
        <v>207</v>
      </c>
      <c r="B84" s="54"/>
      <c r="C84" s="54"/>
      <c r="D84" s="59"/>
      <c r="E84" s="55"/>
      <c r="F84" s="71"/>
      <c r="G84" s="70"/>
      <c r="H84" s="71"/>
      <c r="I84" s="82"/>
      <c r="J84" s="72">
        <v>1162.48</v>
      </c>
      <c r="K84" s="58">
        <f>J84/$J$86</f>
        <v>0.0001398379149755957</v>
      </c>
    </row>
    <row r="85" spans="1:11" ht="10.5">
      <c r="A85" s="54"/>
      <c r="B85" s="54"/>
      <c r="C85" s="54"/>
      <c r="D85" s="59"/>
      <c r="E85" s="55"/>
      <c r="F85" s="71"/>
      <c r="G85" s="70"/>
      <c r="H85" s="71"/>
      <c r="I85" s="82"/>
      <c r="J85" s="68"/>
      <c r="K85" s="60"/>
    </row>
    <row r="86" spans="1:11" ht="10.5">
      <c r="A86" s="84" t="s">
        <v>208</v>
      </c>
      <c r="B86" s="54"/>
      <c r="C86" s="54"/>
      <c r="D86" s="59"/>
      <c r="E86" s="55"/>
      <c r="F86" s="71"/>
      <c r="G86" s="70"/>
      <c r="H86" s="71"/>
      <c r="I86" s="82"/>
      <c r="J86" s="57">
        <f>J80+J84+J33+J16+J14+J12+J8+J6+J4</f>
        <v>8313053.010000002</v>
      </c>
      <c r="K86" s="58">
        <f>J86/$J$86</f>
        <v>1</v>
      </c>
    </row>
    <row r="88" ht="10.5">
      <c r="A88" s="88" t="s">
        <v>209</v>
      </c>
    </row>
    <row r="89" ht="10.5">
      <c r="A89" s="88"/>
    </row>
    <row r="90" ht="10.5">
      <c r="A90" s="41" t="s">
        <v>77</v>
      </c>
    </row>
    <row r="94" spans="2:7" ht="10.5">
      <c r="B94" s="41" t="s">
        <v>210</v>
      </c>
      <c r="G94" s="41" t="s">
        <v>211</v>
      </c>
    </row>
    <row r="95" spans="2:7" ht="10.5">
      <c r="B95" s="89" t="s">
        <v>212</v>
      </c>
      <c r="G95" s="41" t="s">
        <v>213</v>
      </c>
    </row>
    <row r="96" ht="10.5">
      <c r="B96" s="89"/>
    </row>
    <row r="97" ht="10.5">
      <c r="B97" s="89"/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LIUBO</cp:lastModifiedBy>
  <cp:lastPrinted>2008-01-30T08:25:11Z</cp:lastPrinted>
  <dcterms:created xsi:type="dcterms:W3CDTF">2004-03-04T10:58:58Z</dcterms:created>
  <dcterms:modified xsi:type="dcterms:W3CDTF">2008-03-11T13:56:38Z</dcterms:modified>
  <cp:category/>
  <cp:version/>
  <cp:contentType/>
  <cp:contentStatus/>
</cp:coreProperties>
</file>