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<sst xmlns="http://schemas.openxmlformats.org/spreadsheetml/2006/main" count="1075" uniqueCount="907">
  <si>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</si>
  <si>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</si>
  <si>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</si>
  <si>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</si>
  <si>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</si>
  <si>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</si>
  <si>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</si>
  <si>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</si>
  <si>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</si>
  <si>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</si>
  <si>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</si>
  <si>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</si>
  <si>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</si>
  <si>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</si>
  <si>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</si>
  <si>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</si>
  <si>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</si>
  <si>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</si>
  <si>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</si>
  <si>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</si>
  <si>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</si>
  <si>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</si>
  <si>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</si>
  <si>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</si>
  <si>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</si>
  <si>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</si>
  <si>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</si>
  <si>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</si>
  <si>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</si>
  <si>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</si>
  <si>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</si>
  <si>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</si>
  <si>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</si>
  <si>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</si>
  <si>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</si>
  <si>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</si>
  <si>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</si>
  <si>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</si>
  <si>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</si>
  <si>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</si>
  <si>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</si>
  <si>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</si>
  <si>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</si>
  <si>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</si>
  <si>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</si>
  <si>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</si>
  <si>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</si>
  <si>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</si>
  <si>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</si>
  <si>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</si>
  <si>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</si>
  <si>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</si>
  <si>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</si>
  <si>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</si>
  <si>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</si>
  <si>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</si>
  <si>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</si>
  <si>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</si>
  <si>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</si>
  <si>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</si>
  <si>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</si>
  <si>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</si>
  <si>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</si>
  <si>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</si>
  <si>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</si>
  <si>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</si>
  <si>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</si>
  <si>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</si>
  <si>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</si>
  <si>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</si>
  <si>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</si>
  <si>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</si>
  <si>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</si>
  <si>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</si>
  <si>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</si>
  <si>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</si>
  <si>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</si>
  <si>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</si>
  <si>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</si>
  <si>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</si>
  <si>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</si>
  <si>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</si>
  <si>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</si>
  <si>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</si>
  <si>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</si>
  <si>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</si>
  <si>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</si>
  <si>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</si>
  <si>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</si>
  <si>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</si>
  <si>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</si>
  <si>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</si>
  <si>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</si>
  <si>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</si>
  <si>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</si>
  <si>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</si>
  <si>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</si>
  <si>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</si>
  <si>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</si>
  <si>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</si>
  <si>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</si>
  <si>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</si>
  <si>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</si>
  <si>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</si>
  <si>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</si>
  <si>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</si>
  <si>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</si>
  <si>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</si>
  <si>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</si>
  <si>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</si>
  <si>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</si>
  <si>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</si>
  <si>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</si>
  <si>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</si>
  <si>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</si>
  <si>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</si>
  <si>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</si>
  <si>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</si>
  <si>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</si>
  <si>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</si>
  <si>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</si>
  <si>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</si>
  <si>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</si>
  <si>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</si>
  <si>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</si>
  <si>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</si>
  <si>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</si>
  <si>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</si>
  <si>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</si>
  <si>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</si>
  <si>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</si>
  <si>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</si>
  <si>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</si>
  <si>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</si>
  <si>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</si>
  <si>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</si>
  <si>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</si>
  <si>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</si>
  <si>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</si>
  <si>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</si>
  <si>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</si>
  <si>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</si>
  <si>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</si>
  <si>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</si>
  <si>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</si>
  <si>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</si>
  <si>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</si>
  <si>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</si>
  <si>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</si>
  <si>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</si>
  <si>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</si>
  <si>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</si>
  <si>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</si>
  <si>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</si>
  <si>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</si>
  <si>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</si>
  <si>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</si>
  <si>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</si>
  <si>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</si>
  <si>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</si>
  <si>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</si>
  <si>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</si>
  <si>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</si>
  <si>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</si>
  <si>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</si>
  <si>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</si>
  <si>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</si>
  <si>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</si>
  <si>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</si>
  <si>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</si>
  <si>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</si>
  <si>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</si>
  <si>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</si>
  <si>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</si>
  <si>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</si>
  <si>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</si>
  <si>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</si>
  <si>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</si>
  <si>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</si>
  <si>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</si>
  <si>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</si>
  <si>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</si>
  <si>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</si>
  <si>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</si>
  <si>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</si>
  <si>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</si>
  <si>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</si>
  <si>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</si>
  <si>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</si>
  <si>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</si>
  <si>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</si>
  <si>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</si>
  <si>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</si>
  <si>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</si>
  <si>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</si>
  <si>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</si>
  <si>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</si>
  <si>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</si>
  <si>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</si>
  <si>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</si>
  <si>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</si>
  <si>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</si>
  <si>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</si>
  <si>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</si>
  <si>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</si>
  <si>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</si>
  <si>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</si>
  <si>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</si>
  <si>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</si>
  <si>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</si>
  <si>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</si>
  <si>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</si>
  <si>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</si>
  <si>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</si>
  <si>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</si>
  <si>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</si>
  <si>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</si>
  <si>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</si>
  <si>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</si>
  <si>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</si>
  <si>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</si>
  <si>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</si>
  <si>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</si>
  <si>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</si>
  <si>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</si>
  <si>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</si>
  <si>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</si>
  <si>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</si>
  <si>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</si>
  <si>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</si>
  <si>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</si>
  <si>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</si>
  <si>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</si>
  <si>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</si>
  <si>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</si>
  <si>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</si>
  <si>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</si>
  <si>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</si>
  <si>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</si>
  <si>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</si>
  <si>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</si>
  <si>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</si>
  <si>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</si>
  <si>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</si>
  <si>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</si>
  <si>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</si>
  <si>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</si>
  <si>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</si>
  <si>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</si>
  <si>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</si>
  <si>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</si>
  <si>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</si>
  <si>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</si>
  <si>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</si>
  <si>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</si>
  <si>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</si>
  <si>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</si>
  <si>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</si>
  <si>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</si>
  <si>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</si>
  <si>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</si>
  <si>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</si>
  <si>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</si>
  <si>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</si>
  <si>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</si>
  <si>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</si>
  <si>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</si>
  <si>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</si>
  <si>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</si>
  <si>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</si>
  <si>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</si>
  <si>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</si>
  <si>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</si>
  <si>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</si>
  <si>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</si>
  <si>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</si>
  <si>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</si>
  <si>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</si>
  <si>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</si>
  <si>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</si>
  <si>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</si>
  <si>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</si>
  <si>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</si>
  <si>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</si>
  <si>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</si>
  <si>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</si>
  <si>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</si>
  <si>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</si>
  <si>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</si>
  <si>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</si>
  <si>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</si>
  <si>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</si>
  <si>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</si>
  <si>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</si>
  <si>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</si>
  <si>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</si>
  <si>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</si>
  <si>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</si>
  <si>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</si>
  <si>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</si>
  <si>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</si>
  <si>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</si>
  <si>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</si>
  <si>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</si>
  <si>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</si>
  <si>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</si>
  <si>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</si>
  <si>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</si>
  <si>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</si>
  <si>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</si>
  <si>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</si>
  <si>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</si>
  <si>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</si>
  <si>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</si>
  <si>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</si>
  <si>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</si>
  <si>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</si>
  <si>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</si>
  <si>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</si>
  <si>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</si>
  <si>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</si>
  <si>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</si>
  <si>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</si>
  <si>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</si>
  <si>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</si>
  <si>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</si>
  <si>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</si>
  <si>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</si>
  <si>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</si>
  <si>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</si>
  <si>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</si>
  <si>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</si>
  <si>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</si>
  <si>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</si>
  <si>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</si>
  <si>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</si>
  <si>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</si>
  <si>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</si>
  <si>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</si>
  <si>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</si>
  <si>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</si>
  <si>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</si>
  <si>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</si>
  <si>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</si>
  <si>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</si>
  <si>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</si>
  <si>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</si>
  <si>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</si>
  <si>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</si>
  <si>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</si>
  <si>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</si>
  <si>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</si>
  <si>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</si>
  <si>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</si>
  <si>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</si>
  <si>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</si>
  <si>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</si>
  <si>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</si>
  <si>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</si>
  <si>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</si>
  <si>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</si>
  <si>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</si>
  <si>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</si>
  <si>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</si>
  <si>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</si>
  <si>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</si>
  <si>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</si>
  <si>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</si>
  <si>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</si>
  <si>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</si>
  <si>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</si>
  <si>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</si>
  <si>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</si>
  <si>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</si>
  <si>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</si>
  <si>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</si>
  <si>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</si>
  <si>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</si>
  <si>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</si>
  <si>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</si>
  <si>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</si>
  <si>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</si>
  <si>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</si>
  <si>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</si>
  <si>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</si>
  <si>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</si>
  <si>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</si>
  <si>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</si>
  <si>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</si>
  <si>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</si>
  <si>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</si>
  <si>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</si>
  <si>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</si>
  <si>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</si>
  <si>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</si>
  <si>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</si>
  <si>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</si>
  <si>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</si>
  <si>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</si>
  <si>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</si>
  <si>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</si>
  <si>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</si>
  <si>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</si>
  <si>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</si>
  <si>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</si>
  <si>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</si>
  <si>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</si>
  <si>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</si>
  <si>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</si>
  <si>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</si>
  <si>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</si>
  <si>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</si>
  <si>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</si>
  <si>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</si>
  <si>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</si>
  <si>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</si>
  <si>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</si>
  <si>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</si>
  <si>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</si>
  <si>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</si>
  <si>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</si>
  <si>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</si>
  <si>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</si>
  <si>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</si>
  <si>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</si>
  <si>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</si>
  <si>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</si>
  <si>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</si>
  <si>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</si>
  <si>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</si>
  <si>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</si>
  <si>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</si>
  <si>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</si>
  <si>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</si>
  <si>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</si>
  <si>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</si>
  <si>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</si>
  <si>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</si>
  <si>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</si>
  <si>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</si>
  <si>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</si>
  <si>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</si>
  <si>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</si>
  <si>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</si>
  <si>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</si>
  <si>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</si>
  <si>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</si>
  <si>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</si>
  <si>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</si>
  <si>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</si>
  <si>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</si>
  <si>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</si>
  <si>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</si>
  <si>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</si>
  <si>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</si>
  <si>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</si>
  <si>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</si>
  <si>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</si>
  <si>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</si>
  <si>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</si>
  <si>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</si>
  <si>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</si>
  <si>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</si>
  <si>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</si>
  <si>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</si>
  <si>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</si>
  <si>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</si>
  <si>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</si>
  <si>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</si>
  <si>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</si>
  <si>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</si>
  <si>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</si>
  <si>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</si>
  <si>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</si>
  <si>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</si>
  <si>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</si>
  <si>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</si>
  <si>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</si>
  <si>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</si>
  <si>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</si>
  <si>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</si>
  <si>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</si>
  <si>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</si>
  <si>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</si>
  <si>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</si>
  <si>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</si>
  <si>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</si>
  <si>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</si>
  <si>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</si>
  <si>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</si>
  <si>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</si>
  <si>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</si>
  <si>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</si>
  <si>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</si>
  <si>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</si>
  <si>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</si>
  <si>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</si>
  <si>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</si>
  <si>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</si>
  <si>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</si>
  <si>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</si>
  <si>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</si>
  <si>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</si>
  <si>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</si>
  <si>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</si>
  <si>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</si>
  <si>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</si>
  <si>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</si>
  <si>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</si>
  <si>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</si>
  <si>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</si>
  <si>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</si>
  <si>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</si>
  <si>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</si>
  <si>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</si>
  <si>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</si>
  <si>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</si>
  <si>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</si>
  <si>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</si>
  <si>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</si>
  <si>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</si>
  <si>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</si>
  <si>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</si>
  <si>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</si>
  <si>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</si>
  <si>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</si>
  <si>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</si>
  <si>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</si>
  <si>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</si>
  <si>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</si>
  <si>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</si>
  <si>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</si>
  <si>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</si>
  <si>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</si>
  <si>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</si>
  <si>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</si>
  <si>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</si>
  <si>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</si>
  <si>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</si>
  <si>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</si>
  <si>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</si>
  <si>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</si>
  <si>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</si>
  <si>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</si>
  <si>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</si>
  <si>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</si>
  <si>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</si>
  <si>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</si>
  <si>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</si>
  <si>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</si>
  <si>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</si>
  <si>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</si>
  <si>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</si>
  <si>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</si>
  <si>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</si>
  <si>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</si>
  <si>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</si>
  <si>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</si>
  <si>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</si>
  <si>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</si>
  <si>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</si>
  <si>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</si>
  <si>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</si>
  <si>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</si>
  <si>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</si>
  <si>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</si>
  <si>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</si>
  <si>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</si>
  <si>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</si>
  <si>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</si>
  <si>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</si>
  <si>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</si>
  <si>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</si>
  <si>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</si>
  <si>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</si>
  <si>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</si>
  <si>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</si>
  <si>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</si>
  <si>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</si>
  <si>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</si>
  <si>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</si>
  <si>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</si>
  <si>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</si>
  <si>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</si>
  <si>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</si>
  <si>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</si>
  <si>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</si>
  <si>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</si>
  <si>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</si>
  <si>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</si>
  <si>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</si>
  <si>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</si>
  <si>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</si>
  <si>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</si>
  <si>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</si>
  <si>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</si>
  <si>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</si>
  <si>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</si>
  <si>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</si>
  <si>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</si>
  <si>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</si>
  <si>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</si>
  <si>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</si>
  <si>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</si>
  <si>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</si>
  <si>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</si>
  <si>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</si>
  <si>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</si>
  <si>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</si>
  <si>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</si>
  <si>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</si>
  <si>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</si>
  <si>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</si>
  <si>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</si>
  <si>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</si>
  <si>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</si>
  <si>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</si>
  <si>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</si>
  <si>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</si>
  <si>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</si>
  <si>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</si>
  <si>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</si>
  <si>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</si>
  <si>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</si>
  <si>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</si>
  <si>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</si>
  <si>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</si>
  <si>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</si>
  <si>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</si>
  <si>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</si>
  <si>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</si>
  <si>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</si>
  <si>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</si>
  <si>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</si>
  <si>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</si>
  <si>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</si>
  <si>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</si>
  <si>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</si>
  <si>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</si>
  <si>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</si>
  <si>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</si>
  <si>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</si>
  <si>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</si>
  <si>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</si>
  <si>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</si>
  <si>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</si>
  <si>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</si>
  <si>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</si>
  <si>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</si>
  <si>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</si>
  <si>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</si>
  <si>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</si>
  <si>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</si>
  <si>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</si>
  <si>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</si>
  <si>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</si>
  <si>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</si>
  <si>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</si>
  <si>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</si>
  <si>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</si>
  <si>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</si>
  <si>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</si>
  <si>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</si>
  <si>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</si>
  <si>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</si>
  <si>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</si>
  <si>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</si>
  <si>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</si>
  <si>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</si>
  <si>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</si>
  <si>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</si>
  <si>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</si>
  <si>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</si>
  <si>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</si>
  <si>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</si>
  <si>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</si>
  <si>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</si>
  <si>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</si>
  <si>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</si>
  <si>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</si>
  <si>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</si>
  <si>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</si>
  <si>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</si>
  <si>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</si>
  <si>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</si>
  <si>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</si>
  <si>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</si>
  <si>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</si>
  <si>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</si>
  <si>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</si>
  <si>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</si>
  <si>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</si>
  <si>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</si>
  <si>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</si>
  <si>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</si>
  <si>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</si>
  <si>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</si>
  <si>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</si>
  <si>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</si>
  <si>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</si>
  <si>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</si>
  <si>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</si>
  <si>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</si>
  <si>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</si>
  <si>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</si>
  <si>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</si>
  <si>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</si>
  <si>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</si>
  <si>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</si>
  <si>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</si>
  <si>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</si>
  <si>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</si>
  <si>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</si>
  <si>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</si>
  <si>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</si>
  <si>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</si>
  <si>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</si>
  <si>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</si>
  <si>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</si>
  <si>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</si>
  <si>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</si>
  <si>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</si>
  <si>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</si>
  <si>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</si>
  <si>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</si>
  <si>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</si>
  <si>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</si>
  <si>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</si>
  <si>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</si>
  <si>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</si>
  <si>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</si>
  <si>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</si>
  <si>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</si>
  <si>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</si>
  <si>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</si>
  <si>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</si>
  <si>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</si>
  <si>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</si>
  <si>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</si>
  <si>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</si>
  <si>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</si>
  <si>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</si>
  <si>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</si>
  <si>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</si>
  <si>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</si>
  <si>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</si>
  <si>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</si>
  <si>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</si>
  <si>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</si>
  <si>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</si>
  <si>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</si>
  <si>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</si>
  <si>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</si>
  <si>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</si>
  <si>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</si>
  <si>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</si>
  <si>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</si>
  <si>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</si>
  <si>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</si>
  <si>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</si>
  <si>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</si>
  <si>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</si>
  <si>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</si>
  <si>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</si>
  <si>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</si>
  <si>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</si>
  <si>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</si>
  <si>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</si>
  <si>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</si>
  <si>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</si>
  <si>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</si>
  <si>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</si>
  <si>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</si>
  <si>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</si>
  <si>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</si>
  <si>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</si>
  <si>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</si>
  <si>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</si>
  <si>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</si>
  <si>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</si>
  <si>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</si>
  <si>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</si>
  <si>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</si>
  <si>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</si>
  <si>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</si>
  <si>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</si>
  <si>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</si>
  <si>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</si>
  <si>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</si>
  <si>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</si>
  <si>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</si>
  <si>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</si>
  <si>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</si>
  <si>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</si>
  <si>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</si>
  <si>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</si>
  <si>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</si>
  <si>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</si>
  <si>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</si>
  <si>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</si>
  <si>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</si>
  <si>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</si>
  <si>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</si>
  <si>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</si>
  <si>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</si>
  <si>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</si>
  <si>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</si>
  <si>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</si>
  <si>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</si>
  <si>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</si>
  <si>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</si>
  <si>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</si>
  <si>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</si>
  <si>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</si>
  <si>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</si>
  <si>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</si>
  <si>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</si>
  <si>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</si>
  <si>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</si>
  <si>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</si>
  <si>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</si>
  <si>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</si>
  <si>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</si>
  <si>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</si>
  <si>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</si>
  <si>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</si>
  <si>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</si>
  <si>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</si>
  <si>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</si>
  <si>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</si>
  <si>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</si>
  <si>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</si>
  <si>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</si>
  <si>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</si>
  <si>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</si>
  <si>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</si>
  <si>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</si>
  <si>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</si>
  <si>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</si>
  <si>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</si>
  <si>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</si>
  <si>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</si>
  <si>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</si>
  <si>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</si>
  <si>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</si>
  <si>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</si>
  <si>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</si>
  <si>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</si>
  <si>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</si>
  <si>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</si>
  <si>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</si>
  <si>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</si>
  <si>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</si>
  <si>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</si>
  <si>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</si>
  <si>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</si>
  <si>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</si>
  <si>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</si>
  <si>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</si>
  <si>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</si>
  <si>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</si>
  <si>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</si>
  <si>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</si>
  <si>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</si>
  <si>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</si>
  <si>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</si>
  <si>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</si>
  <si>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</si>
  <si>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</si>
  <si>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</si>
  <si>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</si>
  <si>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</si>
  <si>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</si>
  <si>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</si>
  <si>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</si>
  <si>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</si>
  <si>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</si>
  <si>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</si>
  <si>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</si>
  <si>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</si>
  <si>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</si>
  <si>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</si>
  <si>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</si>
  <si>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</si>
  <si>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</si>
  <si>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</si>
  <si>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</si>
  <si>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</si>
  <si>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3.МЦ Медикс България ООД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</si>
  <si>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</si>
  <si>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</si>
  <si>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</si>
  <si>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</si>
  <si>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</si>
  <si>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>12.Перпетуум Мобиле БГ АД</t>
  </si>
  <si>
    <t>3.Фламинго Турс Германия ЕООД</t>
  </si>
  <si>
    <t>Отчетен период: 31.12.2015 г.</t>
  </si>
  <si>
    <t>Дата на съставяне: 11.04.2016 г.</t>
  </si>
  <si>
    <t>Отчетен период:   31.12.2015 г.</t>
  </si>
  <si>
    <t xml:space="preserve">                Дата  на съставяне: 11.04.2016 г.</t>
  </si>
  <si>
    <t xml:space="preserve">Отчетен период: 31.12.2015 г. </t>
  </si>
  <si>
    <t xml:space="preserve">Дата на съставяне: 11.04.2016          </t>
  </si>
  <si>
    <t>11.04.2016 г.</t>
  </si>
  <si>
    <t>Отчетен период:  31.12.2015 г.</t>
  </si>
  <si>
    <r>
      <t xml:space="preserve">Отчетен период:    31.12.2015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</si>
  <si>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6. СБР Медика Албена  ЕООД</t>
  </si>
  <si>
    <r>
      <t>Дата на съставяне: 11.04</t>
    </r>
    <r>
      <rPr>
        <sz val="10"/>
        <rFont val="Times New Roman"/>
        <family val="1"/>
      </rPr>
      <t>.2016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</si>
</sst>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88" sqref="E88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857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878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896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77811</v>
      </c>
      <c r="D11" s="222">
        <v>77822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321367</v>
      </c>
      <c r="D12" s="222">
        <v>309146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66887</v>
      </c>
      <c r="D14" s="222">
        <v>62233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1328</v>
      </c>
      <c r="D15" s="222">
        <v>1367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8981</v>
      </c>
      <c r="D16" s="222">
        <v>6543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17733</v>
      </c>
      <c r="D17" s="222">
        <v>19955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494107</v>
      </c>
      <c r="D19" s="226">
        <f>SUM(D11:D18)</f>
        <v>477066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7197</v>
      </c>
      <c r="D20" s="222">
        <v>7347</v>
      </c>
      <c r="E20" s="317" t="s">
        <v>54</v>
      </c>
      <c r="F20" s="322" t="s">
        <v>55</v>
      </c>
      <c r="G20" s="223">
        <v>105146</v>
      </c>
      <c r="H20" s="223">
        <v>99517</v>
      </c>
    </row>
    <row r="21" spans="1:18" ht="15">
      <c r="A21" s="315" t="s">
        <v>56</v>
      </c>
      <c r="B21" s="330" t="s">
        <v>57</v>
      </c>
      <c r="C21" s="222">
        <v>5373</v>
      </c>
      <c r="D21" s="222">
        <v>4693</v>
      </c>
      <c r="E21" s="331" t="s">
        <v>58</v>
      </c>
      <c r="F21" s="322" t="s">
        <v>59</v>
      </c>
      <c r="G21" s="227">
        <f>SUM(G22:G24)</f>
        <v>208279</v>
      </c>
      <c r="H21" s="227">
        <f>SUM(H22:H24)</f>
        <v>207185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2475</v>
      </c>
      <c r="H22" s="223">
        <v>1154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557</v>
      </c>
      <c r="D24" s="222">
        <v>765</v>
      </c>
      <c r="E24" s="317" t="s">
        <v>69</v>
      </c>
      <c r="F24" s="322" t="s">
        <v>70</v>
      </c>
      <c r="G24" s="223">
        <v>205804</v>
      </c>
      <c r="H24" s="223">
        <v>206031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313425</v>
      </c>
      <c r="H25" s="225">
        <f>H19+H20+H21</f>
        <v>306702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1229</v>
      </c>
      <c r="D26" s="222">
        <v>1341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1786</v>
      </c>
      <c r="D27" s="226">
        <f>SUM(D23:D26)</f>
        <v>2106</v>
      </c>
      <c r="E27" s="333" t="s">
        <v>80</v>
      </c>
      <c r="F27" s="322" t="s">
        <v>81</v>
      </c>
      <c r="G27" s="225">
        <f>SUM(G28:G30)</f>
        <v>86054</v>
      </c>
      <c r="H27" s="225">
        <f>SUM(H28:H30)</f>
        <v>80774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86054</v>
      </c>
      <c r="H28" s="223">
        <v>80774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16737</v>
      </c>
      <c r="D30" s="222">
        <v>17204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5757</v>
      </c>
      <c r="H31" s="223">
        <v>6731</v>
      </c>
      <c r="M31" s="228"/>
    </row>
    <row r="32" spans="1:15" ht="15">
      <c r="A32" s="315" t="s">
        <v>95</v>
      </c>
      <c r="B32" s="330" t="s">
        <v>96</v>
      </c>
      <c r="C32" s="226">
        <f>C30+C31</f>
        <v>16737</v>
      </c>
      <c r="D32" s="226">
        <f>D30+D31</f>
        <v>17204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91811</v>
      </c>
      <c r="H33" s="225">
        <f>H27+H31+H32</f>
        <v>87505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853</v>
      </c>
      <c r="B34" s="324" t="s">
        <v>102</v>
      </c>
      <c r="C34" s="226">
        <f>SUM(C35:C38)</f>
        <v>6284</v>
      </c>
      <c r="D34" s="226">
        <f>SUM(D35:D38)</f>
        <v>7038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407973</v>
      </c>
      <c r="H36" s="225">
        <f>H25+H17+H33</f>
        <v>396944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6271</v>
      </c>
      <c r="D37" s="222">
        <v>7025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13</v>
      </c>
      <c r="D38" s="222">
        <v>13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7900</v>
      </c>
      <c r="H39" s="223">
        <v>7289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6332</v>
      </c>
      <c r="H43" s="223">
        <v>7948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72136</v>
      </c>
      <c r="H44" s="223">
        <v>66405</v>
      </c>
    </row>
    <row r="45" spans="1:15" ht="15">
      <c r="A45" s="315" t="s">
        <v>133</v>
      </c>
      <c r="B45" s="329" t="s">
        <v>134</v>
      </c>
      <c r="C45" s="226">
        <f>C34+C39+C44</f>
        <v>6284</v>
      </c>
      <c r="D45" s="226">
        <f>D34+D39+D44</f>
        <v>7038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4423</v>
      </c>
      <c r="H48" s="223">
        <v>3637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82891</v>
      </c>
      <c r="H49" s="225">
        <f>SUM(H43:H48)</f>
        <v>77990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184</v>
      </c>
      <c r="D50" s="222">
        <v>42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184</v>
      </c>
      <c r="D51" s="226">
        <f>SUM(D47:D50)</f>
        <v>42</v>
      </c>
      <c r="E51" s="331" t="s">
        <v>154</v>
      </c>
      <c r="F51" s="325" t="s">
        <v>155</v>
      </c>
      <c r="G51" s="223">
        <v>214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69</v>
      </c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18695</v>
      </c>
      <c r="H53" s="223">
        <v>17571</v>
      </c>
    </row>
    <row r="54" spans="1:8" ht="15">
      <c r="A54" s="315" t="s">
        <v>163</v>
      </c>
      <c r="B54" s="329" t="s">
        <v>164</v>
      </c>
      <c r="C54" s="222">
        <v>562</v>
      </c>
      <c r="D54" s="222">
        <v>510</v>
      </c>
      <c r="E54" s="317" t="s">
        <v>165</v>
      </c>
      <c r="F54" s="325" t="s">
        <v>166</v>
      </c>
      <c r="G54" s="223">
        <v>671</v>
      </c>
      <c r="H54" s="223">
        <v>654</v>
      </c>
    </row>
    <row r="55" spans="1:18" ht="25.5">
      <c r="A55" s="349" t="s">
        <v>167</v>
      </c>
      <c r="B55" s="350" t="s">
        <v>168</v>
      </c>
      <c r="C55" s="226">
        <f>C19+C20+C21+C27+C32+C45+C51+C53+C54</f>
        <v>532230</v>
      </c>
      <c r="D55" s="226">
        <f>D19+D20+D21+D27+D32+D45+D51+D53+D54</f>
        <v>516006</v>
      </c>
      <c r="E55" s="317" t="s">
        <v>169</v>
      </c>
      <c r="F55" s="341" t="s">
        <v>170</v>
      </c>
      <c r="G55" s="225">
        <f>G49+G51+G52+G53+G54</f>
        <v>102540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3276</v>
      </c>
      <c r="D58" s="222">
        <v>3355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f>3420+994</f>
        <v>4414</v>
      </c>
      <c r="D59" s="222">
        <v>4004</v>
      </c>
      <c r="E59" s="331" t="s">
        <v>178</v>
      </c>
      <c r="F59" s="322" t="s">
        <v>179</v>
      </c>
      <c r="G59" s="223">
        <v>18316</v>
      </c>
      <c r="H59" s="223">
        <v>18506</v>
      </c>
      <c r="M59" s="228"/>
    </row>
    <row r="60" spans="1:8" ht="15">
      <c r="A60" s="315" t="s">
        <v>180</v>
      </c>
      <c r="B60" s="321" t="s">
        <v>181</v>
      </c>
      <c r="C60" s="222">
        <f>497+92</f>
        <v>589</v>
      </c>
      <c r="D60" s="222">
        <v>568</v>
      </c>
      <c r="E60" s="317" t="s">
        <v>182</v>
      </c>
      <c r="F60" s="322" t="s">
        <v>183</v>
      </c>
      <c r="G60" s="223">
        <v>3574</v>
      </c>
      <c r="H60" s="223">
        <v>2314</v>
      </c>
    </row>
    <row r="61" spans="1:18" ht="15">
      <c r="A61" s="315" t="s">
        <v>184</v>
      </c>
      <c r="B61" s="324" t="s">
        <v>185</v>
      </c>
      <c r="C61" s="222">
        <v>2080</v>
      </c>
      <c r="D61" s="222">
        <v>1722</v>
      </c>
      <c r="E61" s="323" t="s">
        <v>186</v>
      </c>
      <c r="F61" s="352" t="s">
        <v>187</v>
      </c>
      <c r="G61" s="225">
        <f>SUM(G62:G68)</f>
        <v>13352</v>
      </c>
      <c r="H61" s="225">
        <f>SUM(H62:H68)</f>
        <v>14656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>
        <v>216</v>
      </c>
      <c r="D62" s="222">
        <v>130</v>
      </c>
      <c r="E62" s="323" t="s">
        <v>190</v>
      </c>
      <c r="F62" s="322" t="s">
        <v>191</v>
      </c>
      <c r="G62" s="223">
        <v>2479</v>
      </c>
      <c r="H62" s="223">
        <v>3340</v>
      </c>
    </row>
    <row r="63" spans="1:13" ht="15">
      <c r="A63" s="315" t="s">
        <v>192</v>
      </c>
      <c r="B63" s="321" t="s">
        <v>193</v>
      </c>
      <c r="C63" s="222">
        <v>2686</v>
      </c>
      <c r="D63" s="222">
        <v>2438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13261</v>
      </c>
      <c r="D64" s="226">
        <f>SUM(D58:D63)</f>
        <v>12217</v>
      </c>
      <c r="E64" s="317" t="s">
        <v>197</v>
      </c>
      <c r="F64" s="322" t="s">
        <v>198</v>
      </c>
      <c r="G64" s="223">
        <v>5551</v>
      </c>
      <c r="H64" s="223">
        <v>5979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3664</v>
      </c>
      <c r="H65" s="223">
        <v>3979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903</v>
      </c>
      <c r="H66" s="223">
        <v>770</v>
      </c>
    </row>
    <row r="67" spans="1:8" ht="15">
      <c r="A67" s="315" t="s">
        <v>204</v>
      </c>
      <c r="B67" s="321" t="s">
        <v>205</v>
      </c>
      <c r="C67" s="222"/>
      <c r="D67" s="222">
        <v>17</v>
      </c>
      <c r="E67" s="317" t="s">
        <v>206</v>
      </c>
      <c r="F67" s="322" t="s">
        <v>207</v>
      </c>
      <c r="G67" s="223">
        <v>275</v>
      </c>
      <c r="H67" s="223">
        <v>244</v>
      </c>
    </row>
    <row r="68" spans="1:8" ht="15">
      <c r="A68" s="315" t="s">
        <v>208</v>
      </c>
      <c r="B68" s="321" t="s">
        <v>209</v>
      </c>
      <c r="C68" s="222">
        <v>1916</v>
      </c>
      <c r="D68" s="222">
        <v>1655</v>
      </c>
      <c r="E68" s="317" t="s">
        <v>210</v>
      </c>
      <c r="F68" s="322" t="s">
        <v>211</v>
      </c>
      <c r="G68" s="223">
        <v>480</v>
      </c>
      <c r="H68" s="223">
        <v>344</v>
      </c>
    </row>
    <row r="69" spans="1:8" ht="15">
      <c r="A69" s="315" t="s">
        <v>212</v>
      </c>
      <c r="B69" s="321" t="s">
        <v>213</v>
      </c>
      <c r="C69" s="222">
        <v>945</v>
      </c>
      <c r="D69" s="222">
        <v>1724</v>
      </c>
      <c r="E69" s="331" t="s">
        <v>75</v>
      </c>
      <c r="F69" s="322" t="s">
        <v>214</v>
      </c>
      <c r="G69" s="223">
        <v>548</v>
      </c>
      <c r="H69" s="223">
        <v>622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195</v>
      </c>
      <c r="D71" s="222">
        <v>87</v>
      </c>
      <c r="E71" s="333" t="s">
        <v>43</v>
      </c>
      <c r="F71" s="353" t="s">
        <v>221</v>
      </c>
      <c r="G71" s="232">
        <f>G59+G60+G61+G69+G70</f>
        <v>35790</v>
      </c>
      <c r="H71" s="232">
        <f>H59+H60+H61+H69+H70</f>
        <v>36098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f>425+87</f>
        <v>512</v>
      </c>
      <c r="D72" s="222">
        <v>948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1843</v>
      </c>
      <c r="D74" s="222">
        <v>1023</v>
      </c>
      <c r="E74" s="317" t="s">
        <v>228</v>
      </c>
      <c r="F74" s="360" t="s">
        <v>229</v>
      </c>
      <c r="G74" s="223">
        <v>912</v>
      </c>
      <c r="H74" s="223">
        <v>690</v>
      </c>
    </row>
    <row r="75" spans="1:15" ht="15">
      <c r="A75" s="315" t="s">
        <v>73</v>
      </c>
      <c r="B75" s="329" t="s">
        <v>230</v>
      </c>
      <c r="C75" s="226">
        <f>SUM(C67:C74)</f>
        <v>5411</v>
      </c>
      <c r="D75" s="226">
        <f>SUM(D67:D74)</f>
        <v>5454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153</v>
      </c>
      <c r="H76" s="223">
        <v>123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36855</v>
      </c>
      <c r="H79" s="233">
        <f>H71+H74+H75+H76</f>
        <v>36911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234</v>
      </c>
      <c r="D87" s="222">
        <v>73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3630</v>
      </c>
      <c r="D88" s="222">
        <v>3565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502</v>
      </c>
      <c r="D89" s="222">
        <v>222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>
        <v>1</v>
      </c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4366</v>
      </c>
      <c r="D91" s="226">
        <f>SUM(D87:D90)</f>
        <v>3861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23038</v>
      </c>
      <c r="D93" s="226">
        <f>D64+D75+D84+D91+D92</f>
        <v>21532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555268</v>
      </c>
      <c r="D94" s="235">
        <f>D93+D55</f>
        <v>537538</v>
      </c>
      <c r="E94" s="370" t="s">
        <v>267</v>
      </c>
      <c r="F94" s="371" t="s">
        <v>268</v>
      </c>
      <c r="G94" s="236">
        <f>G36+G39+G55+G79</f>
        <v>555268</v>
      </c>
      <c r="H94" s="236">
        <f>H36+H39+H55+H79</f>
        <v>537538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855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854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897</v>
      </c>
      <c r="B99" s="91" t="s">
        <v>269</v>
      </c>
      <c r="D99" s="3"/>
      <c r="E99" s="91" t="s">
        <v>270</v>
      </c>
      <c r="F99" s="241"/>
      <c r="G99" s="242"/>
      <c r="H99" s="243"/>
    </row>
    <row r="100" spans="1:5" ht="12.75">
      <c r="A100" s="608"/>
      <c r="B100" s="244"/>
      <c r="C100" s="588" t="s">
        <v>889</v>
      </c>
      <c r="D100" s="244"/>
      <c r="E100" s="245" t="s">
        <v>858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7">
      <selection activeCell="C17" sqref="C1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271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861</v>
      </c>
      <c r="B2" s="8"/>
      <c r="C2" s="379"/>
      <c r="D2" s="32"/>
      <c r="E2" s="380"/>
      <c r="F2" s="377"/>
      <c r="G2" s="381" t="s">
        <v>862</v>
      </c>
      <c r="H2" s="381"/>
    </row>
    <row r="3" spans="1:8" ht="15">
      <c r="A3" s="8" t="s">
        <v>878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898</v>
      </c>
      <c r="B4" s="35"/>
      <c r="C4" s="384"/>
      <c r="D4" s="384"/>
      <c r="E4" s="34"/>
      <c r="F4" s="377"/>
      <c r="G4" s="378"/>
      <c r="H4" s="385" t="s">
        <v>272</v>
      </c>
    </row>
    <row r="5" spans="1:8" ht="24">
      <c r="A5" s="386" t="s">
        <v>273</v>
      </c>
      <c r="B5" s="387" t="s">
        <v>5</v>
      </c>
      <c r="C5" s="386" t="s">
        <v>6</v>
      </c>
      <c r="D5" s="388" t="s">
        <v>10</v>
      </c>
      <c r="E5" s="386" t="s">
        <v>274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275</v>
      </c>
      <c r="B7" s="190"/>
      <c r="C7" s="99"/>
      <c r="D7" s="99"/>
      <c r="E7" s="190" t="s">
        <v>276</v>
      </c>
      <c r="F7" s="390"/>
      <c r="G7" s="102"/>
      <c r="H7" s="102"/>
    </row>
    <row r="8" spans="1:8" ht="12">
      <c r="A8" s="391" t="s">
        <v>277</v>
      </c>
      <c r="B8" s="391"/>
      <c r="C8" s="392"/>
      <c r="D8" s="96"/>
      <c r="E8" s="391" t="s">
        <v>278</v>
      </c>
      <c r="F8" s="390"/>
      <c r="G8" s="102"/>
      <c r="H8" s="102"/>
    </row>
    <row r="9" spans="1:8" ht="12">
      <c r="A9" s="393" t="s">
        <v>279</v>
      </c>
      <c r="B9" s="394" t="s">
        <v>280</v>
      </c>
      <c r="C9" s="92">
        <v>12869</v>
      </c>
      <c r="D9" s="92">
        <v>15999</v>
      </c>
      <c r="E9" s="393" t="s">
        <v>281</v>
      </c>
      <c r="F9" s="395" t="s">
        <v>282</v>
      </c>
      <c r="G9" s="101">
        <v>6601</v>
      </c>
      <c r="H9" s="101">
        <v>13434</v>
      </c>
    </row>
    <row r="10" spans="1:8" ht="12">
      <c r="A10" s="393" t="s">
        <v>283</v>
      </c>
      <c r="B10" s="394" t="s">
        <v>284</v>
      </c>
      <c r="C10" s="92">
        <v>17396</v>
      </c>
      <c r="D10" s="92">
        <v>20785</v>
      </c>
      <c r="E10" s="393" t="s">
        <v>285</v>
      </c>
      <c r="F10" s="395" t="s">
        <v>286</v>
      </c>
      <c r="G10" s="101">
        <v>37821</v>
      </c>
      <c r="H10" s="101">
        <v>37885</v>
      </c>
    </row>
    <row r="11" spans="1:8" ht="12">
      <c r="A11" s="393" t="s">
        <v>287</v>
      </c>
      <c r="B11" s="394" t="s">
        <v>288</v>
      </c>
      <c r="C11" s="92">
        <v>16402</v>
      </c>
      <c r="D11" s="92">
        <v>13976</v>
      </c>
      <c r="E11" s="396" t="s">
        <v>289</v>
      </c>
      <c r="F11" s="395" t="s">
        <v>290</v>
      </c>
      <c r="G11" s="101">
        <v>40998</v>
      </c>
      <c r="H11" s="101">
        <v>41061</v>
      </c>
    </row>
    <row r="12" spans="1:8" ht="12">
      <c r="A12" s="393" t="s">
        <v>291</v>
      </c>
      <c r="B12" s="394" t="s">
        <v>292</v>
      </c>
      <c r="C12" s="92">
        <v>19000</v>
      </c>
      <c r="D12" s="92">
        <v>19887</v>
      </c>
      <c r="E12" s="396" t="s">
        <v>75</v>
      </c>
      <c r="F12" s="395" t="s">
        <v>293</v>
      </c>
      <c r="G12" s="101">
        <f>5257+1163</f>
        <v>6420</v>
      </c>
      <c r="H12" s="101">
        <v>8638</v>
      </c>
    </row>
    <row r="13" spans="1:18" ht="12">
      <c r="A13" s="393" t="s">
        <v>294</v>
      </c>
      <c r="B13" s="394" t="s">
        <v>295</v>
      </c>
      <c r="C13" s="92">
        <v>3598</v>
      </c>
      <c r="D13" s="92">
        <v>3990</v>
      </c>
      <c r="E13" s="397" t="s">
        <v>48</v>
      </c>
      <c r="F13" s="398" t="s">
        <v>296</v>
      </c>
      <c r="G13" s="102">
        <f>SUM(G9:G12)</f>
        <v>91840</v>
      </c>
      <c r="H13" s="102">
        <f>SUM(H9:H12)</f>
        <v>101018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297</v>
      </c>
      <c r="B14" s="394" t="s">
        <v>298</v>
      </c>
      <c r="C14" s="92">
        <v>13148</v>
      </c>
      <c r="D14" s="92">
        <v>12662</v>
      </c>
      <c r="E14" s="396"/>
      <c r="F14" s="399"/>
      <c r="G14" s="420"/>
      <c r="H14" s="420"/>
    </row>
    <row r="15" spans="1:8" ht="24">
      <c r="A15" s="393" t="s">
        <v>299</v>
      </c>
      <c r="B15" s="394" t="s">
        <v>300</v>
      </c>
      <c r="C15" s="93">
        <f>-542-141</f>
        <v>-683</v>
      </c>
      <c r="D15" s="93">
        <v>1286</v>
      </c>
      <c r="E15" s="391" t="s">
        <v>301</v>
      </c>
      <c r="F15" s="400" t="s">
        <v>302</v>
      </c>
      <c r="G15" s="101">
        <v>1483</v>
      </c>
      <c r="H15" s="101">
        <v>1011</v>
      </c>
    </row>
    <row r="16" spans="1:8" ht="12">
      <c r="A16" s="393" t="s">
        <v>303</v>
      </c>
      <c r="B16" s="394" t="s">
        <v>304</v>
      </c>
      <c r="C16" s="93">
        <f>1890+261</f>
        <v>2151</v>
      </c>
      <c r="D16" s="93">
        <v>3941</v>
      </c>
      <c r="E16" s="393" t="s">
        <v>305</v>
      </c>
      <c r="F16" s="399" t="s">
        <v>306</v>
      </c>
      <c r="G16" s="103"/>
      <c r="H16" s="103"/>
    </row>
    <row r="17" spans="1:8" ht="12">
      <c r="A17" s="401" t="s">
        <v>307</v>
      </c>
      <c r="B17" s="394" t="s">
        <v>308</v>
      </c>
      <c r="C17" s="94"/>
      <c r="D17" s="94"/>
      <c r="E17" s="391"/>
      <c r="F17" s="390"/>
      <c r="G17" s="420"/>
      <c r="H17" s="420"/>
    </row>
    <row r="18" spans="1:8" ht="12">
      <c r="A18" s="401" t="s">
        <v>309</v>
      </c>
      <c r="B18" s="394" t="s">
        <v>310</v>
      </c>
      <c r="C18" s="94"/>
      <c r="D18" s="94"/>
      <c r="E18" s="391" t="s">
        <v>311</v>
      </c>
      <c r="F18" s="390"/>
      <c r="G18" s="420"/>
      <c r="H18" s="420"/>
    </row>
    <row r="19" spans="1:15" ht="12">
      <c r="A19" s="397" t="s">
        <v>48</v>
      </c>
      <c r="B19" s="402" t="s">
        <v>312</v>
      </c>
      <c r="C19" s="95">
        <f>SUM(C9:C15)+C16</f>
        <v>83881</v>
      </c>
      <c r="D19" s="95">
        <f>SUM(D9:D15)+D16</f>
        <v>92526</v>
      </c>
      <c r="E19" s="403" t="s">
        <v>313</v>
      </c>
      <c r="F19" s="399" t="s">
        <v>314</v>
      </c>
      <c r="G19" s="101">
        <v>16</v>
      </c>
      <c r="H19" s="101">
        <v>23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315</v>
      </c>
      <c r="F20" s="399" t="s">
        <v>316</v>
      </c>
      <c r="G20" s="101"/>
      <c r="H20" s="101">
        <v>25</v>
      </c>
    </row>
    <row r="21" spans="1:8" ht="24">
      <c r="A21" s="391" t="s">
        <v>317</v>
      </c>
      <c r="B21" s="405"/>
      <c r="C21" s="419"/>
      <c r="D21" s="419"/>
      <c r="E21" s="393" t="s">
        <v>318</v>
      </c>
      <c r="F21" s="399" t="s">
        <v>319</v>
      </c>
      <c r="G21" s="101"/>
      <c r="H21" s="101">
        <v>2</v>
      </c>
    </row>
    <row r="22" spans="1:8" ht="24">
      <c r="A22" s="390" t="s">
        <v>320</v>
      </c>
      <c r="B22" s="405" t="s">
        <v>321</v>
      </c>
      <c r="C22" s="92">
        <v>2880</v>
      </c>
      <c r="D22" s="92">
        <v>2541</v>
      </c>
      <c r="E22" s="403" t="s">
        <v>322</v>
      </c>
      <c r="F22" s="399" t="s">
        <v>323</v>
      </c>
      <c r="G22" s="101">
        <v>544</v>
      </c>
      <c r="H22" s="101">
        <v>436</v>
      </c>
    </row>
    <row r="23" spans="1:8" ht="24">
      <c r="A23" s="393" t="s">
        <v>324</v>
      </c>
      <c r="B23" s="405" t="s">
        <v>325</v>
      </c>
      <c r="C23" s="92">
        <v>35</v>
      </c>
      <c r="D23" s="92"/>
      <c r="E23" s="393" t="s">
        <v>326</v>
      </c>
      <c r="F23" s="399" t="s">
        <v>327</v>
      </c>
      <c r="G23" s="101"/>
      <c r="H23" s="101"/>
    </row>
    <row r="24" spans="1:18" ht="12">
      <c r="A24" s="393" t="s">
        <v>328</v>
      </c>
      <c r="B24" s="405" t="s">
        <v>329</v>
      </c>
      <c r="C24" s="92">
        <v>63</v>
      </c>
      <c r="D24" s="92">
        <v>35</v>
      </c>
      <c r="E24" s="397" t="s">
        <v>100</v>
      </c>
      <c r="F24" s="400" t="s">
        <v>330</v>
      </c>
      <c r="G24" s="102">
        <f>SUM(G19:G23)</f>
        <v>560</v>
      </c>
      <c r="H24" s="102">
        <f>SUM(H19:H23)</f>
        <v>486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331</v>
      </c>
      <c r="C25" s="92">
        <v>34</v>
      </c>
      <c r="D25" s="92">
        <v>28</v>
      </c>
      <c r="E25" s="404"/>
      <c r="F25" s="390"/>
      <c r="G25" s="420"/>
      <c r="H25" s="420"/>
    </row>
    <row r="26" spans="1:14" ht="12">
      <c r="A26" s="397" t="s">
        <v>73</v>
      </c>
      <c r="B26" s="406" t="s">
        <v>332</v>
      </c>
      <c r="C26" s="95">
        <f>SUM(C22:C25)</f>
        <v>3012</v>
      </c>
      <c r="D26" s="95">
        <f>SUM(D22:D25)</f>
        <v>2604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333</v>
      </c>
      <c r="B28" s="387" t="s">
        <v>334</v>
      </c>
      <c r="C28" s="96">
        <f>C26+C19</f>
        <v>86893</v>
      </c>
      <c r="D28" s="96">
        <f>D26+D19</f>
        <v>95130</v>
      </c>
      <c r="E28" s="190" t="s">
        <v>335</v>
      </c>
      <c r="F28" s="400" t="s">
        <v>336</v>
      </c>
      <c r="G28" s="102">
        <f>G13+G15+G24</f>
        <v>93883</v>
      </c>
      <c r="H28" s="102">
        <f>H13+H15+H24</f>
        <v>102515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337</v>
      </c>
      <c r="B30" s="387" t="s">
        <v>338</v>
      </c>
      <c r="C30" s="96">
        <f>IF((G28-C28)&gt;0,G28-C28,IF((G28-C28)=0,0,0))</f>
        <v>6990</v>
      </c>
      <c r="D30" s="96">
        <f>IF((H28-D28)&gt;0,H28-D28,IF((H28-D28)=0,0,0))</f>
        <v>7385</v>
      </c>
      <c r="E30" s="190" t="s">
        <v>339</v>
      </c>
      <c r="F30" s="400" t="s">
        <v>340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856</v>
      </c>
      <c r="B31" s="406" t="s">
        <v>341</v>
      </c>
      <c r="C31" s="92">
        <v>93</v>
      </c>
      <c r="D31" s="92"/>
      <c r="E31" s="391" t="s">
        <v>342</v>
      </c>
      <c r="F31" s="399" t="s">
        <v>343</v>
      </c>
      <c r="G31" s="101"/>
      <c r="H31" s="101">
        <v>100</v>
      </c>
    </row>
    <row r="32" spans="1:8" ht="12">
      <c r="A32" s="391" t="s">
        <v>344</v>
      </c>
      <c r="B32" s="408" t="s">
        <v>345</v>
      </c>
      <c r="C32" s="92"/>
      <c r="D32" s="92"/>
      <c r="E32" s="391" t="s">
        <v>346</v>
      </c>
      <c r="F32" s="399" t="s">
        <v>347</v>
      </c>
      <c r="G32" s="101"/>
      <c r="H32" s="101"/>
    </row>
    <row r="33" spans="1:18" ht="12">
      <c r="A33" s="409" t="s">
        <v>348</v>
      </c>
      <c r="B33" s="406" t="s">
        <v>349</v>
      </c>
      <c r="C33" s="95">
        <f>C28+C31+C32</f>
        <v>86986</v>
      </c>
      <c r="D33" s="95">
        <f>D28+D31+D32</f>
        <v>95130</v>
      </c>
      <c r="E33" s="190" t="s">
        <v>350</v>
      </c>
      <c r="F33" s="400" t="s">
        <v>351</v>
      </c>
      <c r="G33" s="104">
        <f>G32+G31+G28</f>
        <v>93883</v>
      </c>
      <c r="H33" s="104">
        <f>H32+H31+H28</f>
        <v>102615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352</v>
      </c>
      <c r="B34" s="387" t="s">
        <v>353</v>
      </c>
      <c r="C34" s="96">
        <f>IF((G33-C33)&gt;0,G33-C33,0)</f>
        <v>6897</v>
      </c>
      <c r="D34" s="96">
        <f>IF((H33-D33)&gt;0,H33-D33,0)</f>
        <v>7485</v>
      </c>
      <c r="E34" s="409" t="s">
        <v>354</v>
      </c>
      <c r="F34" s="400" t="s">
        <v>355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356</v>
      </c>
      <c r="B35" s="406" t="s">
        <v>357</v>
      </c>
      <c r="C35" s="95">
        <f>C36+C37+C38</f>
        <v>1222</v>
      </c>
      <c r="D35" s="95">
        <f>D36+D37+D38</f>
        <v>775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358</v>
      </c>
      <c r="B36" s="405" t="s">
        <v>359</v>
      </c>
      <c r="C36" s="92">
        <v>821</v>
      </c>
      <c r="D36" s="92">
        <v>930</v>
      </c>
      <c r="E36" s="410"/>
      <c r="F36" s="390"/>
      <c r="G36" s="420"/>
      <c r="H36" s="420"/>
    </row>
    <row r="37" spans="1:8" ht="24">
      <c r="A37" s="411" t="s">
        <v>360</v>
      </c>
      <c r="B37" s="412" t="s">
        <v>361</v>
      </c>
      <c r="C37" s="601">
        <v>401</v>
      </c>
      <c r="D37" s="601">
        <v>-155</v>
      </c>
      <c r="E37" s="410"/>
      <c r="F37" s="413"/>
      <c r="G37" s="420"/>
      <c r="H37" s="420"/>
    </row>
    <row r="38" spans="1:8" ht="12">
      <c r="A38" s="414" t="s">
        <v>362</v>
      </c>
      <c r="B38" s="412" t="s">
        <v>363</v>
      </c>
      <c r="C38" s="189"/>
      <c r="D38" s="189"/>
      <c r="E38" s="410"/>
      <c r="F38" s="413"/>
      <c r="G38" s="420"/>
      <c r="H38" s="420"/>
    </row>
    <row r="39" spans="1:18" ht="12">
      <c r="A39" s="415" t="s">
        <v>364</v>
      </c>
      <c r="B39" s="194" t="s">
        <v>365</v>
      </c>
      <c r="C39" s="98">
        <f>IF((C34-C35)&gt;0,C34-C35,0)</f>
        <v>5675</v>
      </c>
      <c r="D39" s="98">
        <f>IF((D34-D35)&gt;0,D34-D35,0)</f>
        <v>6710</v>
      </c>
      <c r="E39" s="416" t="s">
        <v>366</v>
      </c>
      <c r="F39" s="191" t="s">
        <v>367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368</v>
      </c>
      <c r="B40" s="389" t="s">
        <v>369</v>
      </c>
      <c r="C40" s="97"/>
      <c r="D40" s="97"/>
      <c r="E40" s="190" t="s">
        <v>368</v>
      </c>
      <c r="F40" s="191" t="s">
        <v>370</v>
      </c>
      <c r="G40" s="101">
        <v>82</v>
      </c>
      <c r="H40" s="101">
        <v>21</v>
      </c>
    </row>
    <row r="41" spans="1:18" ht="12">
      <c r="A41" s="190" t="s">
        <v>371</v>
      </c>
      <c r="B41" s="386" t="s">
        <v>372</v>
      </c>
      <c r="C41" s="99">
        <f>C39-C40</f>
        <v>5675</v>
      </c>
      <c r="D41" s="99">
        <f>D39-D40</f>
        <v>6710</v>
      </c>
      <c r="E41" s="190" t="s">
        <v>373</v>
      </c>
      <c r="F41" s="191" t="s">
        <v>374</v>
      </c>
      <c r="G41" s="104">
        <f>G39-G40</f>
        <v>-82</v>
      </c>
      <c r="H41" s="104">
        <f>H39-H40</f>
        <v>-21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375</v>
      </c>
      <c r="B42" s="386" t="s">
        <v>376</v>
      </c>
      <c r="C42" s="100">
        <f>C33+C35+C39</f>
        <v>93883</v>
      </c>
      <c r="D42" s="100">
        <f>D33+D35+D39</f>
        <v>102615</v>
      </c>
      <c r="E42" s="193" t="s">
        <v>377</v>
      </c>
      <c r="F42" s="194" t="s">
        <v>378</v>
      </c>
      <c r="G42" s="104">
        <f>G39+G33</f>
        <v>93883</v>
      </c>
      <c r="H42" s="104">
        <f>H39+H33</f>
        <v>102615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379</v>
      </c>
      <c r="B44" s="589"/>
      <c r="C44" s="590" t="s">
        <v>380</v>
      </c>
      <c r="D44" s="590" t="s">
        <v>860</v>
      </c>
      <c r="E44" s="591" t="s">
        <v>381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889</v>
      </c>
      <c r="E45" s="587" t="s">
        <v>859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8" sqref="C48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382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861</v>
      </c>
      <c r="B4" s="8"/>
      <c r="C4" s="427" t="s">
        <v>862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879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896</v>
      </c>
      <c r="B6" s="8"/>
      <c r="C6" s="48"/>
      <c r="D6" s="429" t="s">
        <v>272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384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385</v>
      </c>
      <c r="B9" s="439"/>
      <c r="C9" s="107"/>
      <c r="D9" s="107"/>
      <c r="E9" s="197"/>
      <c r="F9" s="197"/>
      <c r="G9" s="198"/>
    </row>
    <row r="10" spans="1:7" ht="12">
      <c r="A10" s="440" t="s">
        <v>386</v>
      </c>
      <c r="B10" s="441" t="s">
        <v>387</v>
      </c>
      <c r="C10" s="106">
        <v>97754</v>
      </c>
      <c r="D10" s="106">
        <v>104980</v>
      </c>
      <c r="E10" s="197"/>
      <c r="F10" s="197"/>
      <c r="G10" s="198"/>
    </row>
    <row r="11" spans="1:13" ht="12">
      <c r="A11" s="440" t="s">
        <v>388</v>
      </c>
      <c r="B11" s="441" t="s">
        <v>389</v>
      </c>
      <c r="C11" s="106">
        <v>-68111</v>
      </c>
      <c r="D11" s="106">
        <v>-58489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390</v>
      </c>
      <c r="B12" s="441" t="s">
        <v>391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392</v>
      </c>
      <c r="B13" s="441" t="s">
        <v>393</v>
      </c>
      <c r="C13" s="106">
        <v>-22247</v>
      </c>
      <c r="D13" s="106">
        <v>-22778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394</v>
      </c>
      <c r="B14" s="441" t="s">
        <v>395</v>
      </c>
      <c r="C14" s="106">
        <v>600</v>
      </c>
      <c r="D14" s="106">
        <v>825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396</v>
      </c>
      <c r="B15" s="441" t="s">
        <v>397</v>
      </c>
      <c r="C15" s="106">
        <v>-934</v>
      </c>
      <c r="D15" s="106">
        <v>-1001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398</v>
      </c>
      <c r="B16" s="441" t="s">
        <v>399</v>
      </c>
      <c r="C16" s="106">
        <v>-38</v>
      </c>
      <c r="D16" s="106">
        <v>-91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400</v>
      </c>
      <c r="B17" s="441" t="s">
        <v>401</v>
      </c>
      <c r="C17" s="106"/>
      <c r="D17" s="106"/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402</v>
      </c>
      <c r="B18" s="444" t="s">
        <v>403</v>
      </c>
      <c r="C18" s="106">
        <v>25</v>
      </c>
      <c r="D18" s="106">
        <v>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404</v>
      </c>
      <c r="B19" s="441" t="s">
        <v>405</v>
      </c>
      <c r="C19" s="106">
        <v>596</v>
      </c>
      <c r="D19" s="106">
        <v>839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406</v>
      </c>
      <c r="B20" s="446" t="s">
        <v>407</v>
      </c>
      <c r="C20" s="107">
        <f>SUM(C10:C19)</f>
        <v>7645</v>
      </c>
      <c r="D20" s="107">
        <f>SUM(D10:D19)</f>
        <v>24287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408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409</v>
      </c>
      <c r="B22" s="441" t="s">
        <v>410</v>
      </c>
      <c r="C22" s="106">
        <v>-10352</v>
      </c>
      <c r="D22" s="106">
        <v>-46057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411</v>
      </c>
      <c r="B23" s="441" t="s">
        <v>412</v>
      </c>
      <c r="C23" s="106">
        <v>3</v>
      </c>
      <c r="D23" s="106">
        <v>129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413</v>
      </c>
      <c r="B24" s="441" t="s">
        <v>414</v>
      </c>
      <c r="C24" s="106">
        <v>-49</v>
      </c>
      <c r="D24" s="106">
        <v>-6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415</v>
      </c>
      <c r="B25" s="441" t="s">
        <v>416</v>
      </c>
      <c r="C25" s="106">
        <v>16</v>
      </c>
      <c r="D25" s="106">
        <v>19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417</v>
      </c>
      <c r="B26" s="441" t="s">
        <v>418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419</v>
      </c>
      <c r="B27" s="441" t="s">
        <v>420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421</v>
      </c>
      <c r="B28" s="441" t="s">
        <v>422</v>
      </c>
      <c r="C28" s="106"/>
      <c r="D28" s="106">
        <v>361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423</v>
      </c>
      <c r="B29" s="441" t="s">
        <v>424</v>
      </c>
      <c r="C29" s="106"/>
      <c r="D29" s="106">
        <v>57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402</v>
      </c>
      <c r="B30" s="441" t="s">
        <v>425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426</v>
      </c>
      <c r="B31" s="441" t="s">
        <v>427</v>
      </c>
      <c r="C31" s="106">
        <v>373</v>
      </c>
      <c r="D31" s="106">
        <v>-3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428</v>
      </c>
      <c r="B32" s="446" t="s">
        <v>429</v>
      </c>
      <c r="C32" s="107">
        <f>SUM(C22:C31)</f>
        <v>-10009</v>
      </c>
      <c r="D32" s="107">
        <f>SUM(D22:D31)</f>
        <v>-45500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430</v>
      </c>
      <c r="B33" s="447"/>
      <c r="C33" s="448"/>
      <c r="D33" s="448"/>
      <c r="E33" s="197"/>
      <c r="F33" s="197"/>
      <c r="G33" s="198"/>
    </row>
    <row r="34" spans="1:7" ht="12">
      <c r="A34" s="440" t="s">
        <v>431</v>
      </c>
      <c r="B34" s="441" t="s">
        <v>432</v>
      </c>
      <c r="C34" s="106"/>
      <c r="D34" s="106"/>
      <c r="E34" s="197"/>
      <c r="F34" s="197"/>
      <c r="G34" s="198"/>
    </row>
    <row r="35" spans="1:7" ht="12">
      <c r="A35" s="442" t="s">
        <v>433</v>
      </c>
      <c r="B35" s="441" t="s">
        <v>434</v>
      </c>
      <c r="C35" s="106"/>
      <c r="D35" s="106"/>
      <c r="E35" s="197"/>
      <c r="F35" s="197"/>
      <c r="G35" s="198"/>
    </row>
    <row r="36" spans="1:7" ht="12">
      <c r="A36" s="440" t="s">
        <v>435</v>
      </c>
      <c r="B36" s="441" t="s">
        <v>436</v>
      </c>
      <c r="C36" s="106">
        <v>25733</v>
      </c>
      <c r="D36" s="106">
        <v>49920</v>
      </c>
      <c r="E36" s="197"/>
      <c r="F36" s="197"/>
      <c r="G36" s="198"/>
    </row>
    <row r="37" spans="1:7" ht="12">
      <c r="A37" s="440" t="s">
        <v>437</v>
      </c>
      <c r="B37" s="441" t="s">
        <v>438</v>
      </c>
      <c r="C37" s="106">
        <v>-18362</v>
      </c>
      <c r="D37" s="106">
        <v>-23604</v>
      </c>
      <c r="E37" s="197"/>
      <c r="F37" s="197"/>
      <c r="G37" s="198"/>
    </row>
    <row r="38" spans="1:7" ht="12">
      <c r="A38" s="440" t="s">
        <v>439</v>
      </c>
      <c r="B38" s="441" t="s">
        <v>440</v>
      </c>
      <c r="C38" s="106">
        <v>-731</v>
      </c>
      <c r="D38" s="106">
        <v>-549</v>
      </c>
      <c r="E38" s="197"/>
      <c r="F38" s="197"/>
      <c r="G38" s="198"/>
    </row>
    <row r="39" spans="1:7" ht="12">
      <c r="A39" s="440" t="s">
        <v>441</v>
      </c>
      <c r="B39" s="441" t="s">
        <v>442</v>
      </c>
      <c r="C39" s="106">
        <v>-2892</v>
      </c>
      <c r="D39" s="106">
        <v>-2502</v>
      </c>
      <c r="E39" s="197"/>
      <c r="F39" s="197"/>
      <c r="G39" s="198"/>
    </row>
    <row r="40" spans="1:7" ht="12">
      <c r="A40" s="440" t="s">
        <v>443</v>
      </c>
      <c r="B40" s="441" t="s">
        <v>444</v>
      </c>
      <c r="C40" s="106">
        <v>-1158</v>
      </c>
      <c r="D40" s="106">
        <v>-1600</v>
      </c>
      <c r="E40" s="197"/>
      <c r="F40" s="197"/>
      <c r="G40" s="198"/>
    </row>
    <row r="41" spans="1:8" ht="12">
      <c r="A41" s="440" t="s">
        <v>445</v>
      </c>
      <c r="B41" s="441" t="s">
        <v>446</v>
      </c>
      <c r="C41" s="106"/>
      <c r="D41" s="106"/>
      <c r="E41" s="197"/>
      <c r="F41" s="197"/>
      <c r="G41" s="201"/>
      <c r="H41" s="202"/>
    </row>
    <row r="42" spans="1:8" ht="12">
      <c r="A42" s="445" t="s">
        <v>447</v>
      </c>
      <c r="B42" s="446" t="s">
        <v>448</v>
      </c>
      <c r="C42" s="107">
        <f>SUM(C34:C41)</f>
        <v>2590</v>
      </c>
      <c r="D42" s="107">
        <f>SUM(D34:D41)</f>
        <v>21665</v>
      </c>
      <c r="E42" s="197"/>
      <c r="F42" s="197"/>
      <c r="G42" s="201"/>
      <c r="H42" s="202"/>
    </row>
    <row r="43" spans="1:8" ht="12">
      <c r="A43" s="449" t="s">
        <v>449</v>
      </c>
      <c r="B43" s="446" t="s">
        <v>450</v>
      </c>
      <c r="C43" s="107">
        <f>C42+C32+C20</f>
        <v>226</v>
      </c>
      <c r="D43" s="107">
        <f>D42+D32+D20</f>
        <v>452</v>
      </c>
      <c r="E43" s="197"/>
      <c r="F43" s="197"/>
      <c r="G43" s="201"/>
      <c r="H43" s="202"/>
    </row>
    <row r="44" spans="1:8" ht="12">
      <c r="A44" s="438" t="s">
        <v>451</v>
      </c>
      <c r="B44" s="447" t="s">
        <v>452</v>
      </c>
      <c r="C44" s="107">
        <f>D45</f>
        <v>3638</v>
      </c>
      <c r="D44" s="200">
        <v>3186</v>
      </c>
      <c r="E44" s="197"/>
      <c r="F44" s="197"/>
      <c r="G44" s="201"/>
      <c r="H44" s="202"/>
    </row>
    <row r="45" spans="1:8" ht="12">
      <c r="A45" s="438" t="s">
        <v>453</v>
      </c>
      <c r="B45" s="447" t="s">
        <v>454</v>
      </c>
      <c r="C45" s="107">
        <f>C44+C43</f>
        <v>3864</v>
      </c>
      <c r="D45" s="107">
        <f>D44+D43</f>
        <v>3638</v>
      </c>
      <c r="E45" s="197"/>
      <c r="F45" s="197"/>
      <c r="G45" s="201"/>
      <c r="H45" s="202"/>
    </row>
    <row r="46" spans="1:8" ht="12">
      <c r="A46" s="440" t="s">
        <v>455</v>
      </c>
      <c r="B46" s="447" t="s">
        <v>456</v>
      </c>
      <c r="C46" s="108">
        <v>3864</v>
      </c>
      <c r="D46" s="108">
        <v>3638</v>
      </c>
      <c r="E46" s="197"/>
      <c r="F46" s="197"/>
      <c r="G46" s="201"/>
      <c r="H46" s="202"/>
    </row>
    <row r="47" spans="1:8" ht="12">
      <c r="A47" s="440" t="s">
        <v>457</v>
      </c>
      <c r="B47" s="447" t="s">
        <v>458</v>
      </c>
      <c r="C47" s="108">
        <v>502</v>
      </c>
      <c r="D47" s="108">
        <v>223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379</v>
      </c>
      <c r="B49" s="453" t="s">
        <v>380</v>
      </c>
      <c r="D49" s="49" t="s">
        <v>459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H35" sqref="H3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857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875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898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461</v>
      </c>
      <c r="E6" s="16"/>
      <c r="F6" s="16"/>
      <c r="G6" s="16"/>
      <c r="H6" s="16"/>
      <c r="I6" s="16" t="s">
        <v>462</v>
      </c>
      <c r="J6" s="274"/>
      <c r="K6" s="258"/>
      <c r="L6" s="249"/>
      <c r="M6" s="252"/>
      <c r="N6" s="205"/>
    </row>
    <row r="7" spans="1:14" s="18" customFormat="1" ht="60">
      <c r="A7" s="283" t="s">
        <v>463</v>
      </c>
      <c r="B7" s="287" t="s">
        <v>464</v>
      </c>
      <c r="C7" s="250" t="s">
        <v>465</v>
      </c>
      <c r="D7" s="284" t="s">
        <v>466</v>
      </c>
      <c r="E7" s="249" t="s">
        <v>467</v>
      </c>
      <c r="F7" s="16" t="s">
        <v>468</v>
      </c>
      <c r="G7" s="16"/>
      <c r="H7" s="16"/>
      <c r="I7" s="249" t="s">
        <v>469</v>
      </c>
      <c r="J7" s="276" t="s">
        <v>470</v>
      </c>
      <c r="K7" s="250" t="s">
        <v>471</v>
      </c>
      <c r="L7" s="250" t="s">
        <v>472</v>
      </c>
      <c r="M7" s="281" t="s">
        <v>473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474</v>
      </c>
      <c r="G8" s="15" t="s">
        <v>475</v>
      </c>
      <c r="H8" s="15" t="s">
        <v>476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477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478</v>
      </c>
      <c r="L10" s="19" t="s">
        <v>108</v>
      </c>
      <c r="M10" s="20" t="s">
        <v>116</v>
      </c>
      <c r="N10" s="17"/>
    </row>
    <row r="11" spans="1:23" ht="15.75" customHeight="1">
      <c r="A11" s="21" t="s">
        <v>479</v>
      </c>
      <c r="B11" s="41" t="s">
        <v>480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99517</v>
      </c>
      <c r="F11" s="110">
        <f>'справка №1-БАЛАНС'!H22</f>
        <v>1154</v>
      </c>
      <c r="G11" s="110">
        <f>'справка №1-БАЛАНС'!H23</f>
        <v>0</v>
      </c>
      <c r="H11" s="112">
        <v>206031</v>
      </c>
      <c r="I11" s="110">
        <f>'справка №1-БАЛАНС'!H28+'справка №1-БАЛАНС'!H31</f>
        <v>87505</v>
      </c>
      <c r="J11" s="110">
        <f>'справка №1-БАЛАНС'!H29+'справка №1-БАЛАНС'!H32</f>
        <v>0</v>
      </c>
      <c r="K11" s="112"/>
      <c r="L11" s="457">
        <f>SUM(C11:K11)</f>
        <v>396944</v>
      </c>
      <c r="M11" s="110">
        <f>'справка №1-БАЛАНС'!H39</f>
        <v>7289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481</v>
      </c>
      <c r="B12" s="41" t="s">
        <v>482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483</v>
      </c>
      <c r="B13" s="19" t="s">
        <v>484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485</v>
      </c>
      <c r="B14" s="19" t="s">
        <v>486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487</v>
      </c>
      <c r="B15" s="41" t="s">
        <v>488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99517</v>
      </c>
      <c r="F15" s="113">
        <f t="shared" si="2"/>
        <v>1154</v>
      </c>
      <c r="G15" s="113">
        <f t="shared" si="2"/>
        <v>0</v>
      </c>
      <c r="H15" s="113">
        <f t="shared" si="2"/>
        <v>206031</v>
      </c>
      <c r="I15" s="113">
        <f t="shared" si="2"/>
        <v>87505</v>
      </c>
      <c r="J15" s="113">
        <f t="shared" si="2"/>
        <v>0</v>
      </c>
      <c r="K15" s="113">
        <f t="shared" si="2"/>
        <v>0</v>
      </c>
      <c r="L15" s="457">
        <f t="shared" si="1"/>
        <v>396944</v>
      </c>
      <c r="M15" s="113">
        <f t="shared" si="2"/>
        <v>7289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489</v>
      </c>
      <c r="B16" s="50" t="s">
        <v>490</v>
      </c>
      <c r="C16" s="254"/>
      <c r="D16" s="255"/>
      <c r="E16" s="255"/>
      <c r="F16" s="255"/>
      <c r="G16" s="255"/>
      <c r="H16" s="256"/>
      <c r="I16" s="272">
        <f>+'справка №1-БАЛАНС'!G31</f>
        <v>5757</v>
      </c>
      <c r="J16" s="458">
        <f>+'справка №1-БАЛАНС'!G32</f>
        <v>0</v>
      </c>
      <c r="K16" s="112"/>
      <c r="L16" s="457">
        <f t="shared" si="1"/>
        <v>5757</v>
      </c>
      <c r="M16" s="112">
        <v>-82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491</v>
      </c>
      <c r="B17" s="19" t="s">
        <v>492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1321</v>
      </c>
      <c r="G17" s="114">
        <f t="shared" si="3"/>
        <v>0</v>
      </c>
      <c r="H17" s="114">
        <f t="shared" si="3"/>
        <v>0</v>
      </c>
      <c r="I17" s="114">
        <f t="shared" si="3"/>
        <v>-1321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493</v>
      </c>
      <c r="B18" s="44" t="s">
        <v>494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495</v>
      </c>
      <c r="B19" s="44" t="s">
        <v>496</v>
      </c>
      <c r="C19" s="112"/>
      <c r="D19" s="112"/>
      <c r="E19" s="112"/>
      <c r="F19" s="112">
        <v>1321</v>
      </c>
      <c r="G19" s="112"/>
      <c r="H19" s="112"/>
      <c r="I19" s="112">
        <v>-1321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497</v>
      </c>
      <c r="B20" s="19" t="s">
        <v>498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499</v>
      </c>
      <c r="B21" s="19" t="s">
        <v>500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5724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5724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501</v>
      </c>
      <c r="B22" s="19" t="s">
        <v>502</v>
      </c>
      <c r="C22" s="257"/>
      <c r="D22" s="257"/>
      <c r="E22" s="257">
        <v>5724</v>
      </c>
      <c r="F22" s="257"/>
      <c r="G22" s="257"/>
      <c r="H22" s="257"/>
      <c r="I22" s="257"/>
      <c r="J22" s="257"/>
      <c r="K22" s="257"/>
      <c r="L22" s="457">
        <f t="shared" si="1"/>
        <v>5724</v>
      </c>
      <c r="M22" s="257"/>
      <c r="N22" s="22"/>
    </row>
    <row r="23" spans="1:14" ht="12">
      <c r="A23" s="24" t="s">
        <v>503</v>
      </c>
      <c r="B23" s="19" t="s">
        <v>504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505</v>
      </c>
      <c r="B24" s="19" t="s">
        <v>506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501</v>
      </c>
      <c r="B25" s="19" t="s">
        <v>507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503</v>
      </c>
      <c r="B26" s="19" t="s">
        <v>508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509</v>
      </c>
      <c r="B27" s="19" t="s">
        <v>510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511</v>
      </c>
      <c r="B28" s="19" t="s">
        <v>512</v>
      </c>
      <c r="C28" s="112"/>
      <c r="D28" s="112"/>
      <c r="E28" s="112">
        <v>-95</v>
      </c>
      <c r="F28" s="112"/>
      <c r="G28" s="112"/>
      <c r="H28" s="112">
        <v>-227</v>
      </c>
      <c r="I28" s="112">
        <v>-130</v>
      </c>
      <c r="J28" s="112"/>
      <c r="K28" s="112"/>
      <c r="L28" s="457">
        <f t="shared" si="1"/>
        <v>-452</v>
      </c>
      <c r="M28" s="112">
        <v>693</v>
      </c>
      <c r="N28" s="22"/>
    </row>
    <row r="29" spans="1:23" ht="14.25" customHeight="1">
      <c r="A29" s="21" t="s">
        <v>513</v>
      </c>
      <c r="B29" s="41" t="s">
        <v>514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105146</v>
      </c>
      <c r="F29" s="111">
        <f t="shared" si="6"/>
        <v>2475</v>
      </c>
      <c r="G29" s="111">
        <f t="shared" si="6"/>
        <v>0</v>
      </c>
      <c r="H29" s="111">
        <f t="shared" si="6"/>
        <v>205804</v>
      </c>
      <c r="I29" s="111">
        <f t="shared" si="6"/>
        <v>91811</v>
      </c>
      <c r="J29" s="111">
        <f>J11+J17+J20+J21+J24+J28+J27+J16</f>
        <v>0</v>
      </c>
      <c r="K29" s="111">
        <f t="shared" si="6"/>
        <v>0</v>
      </c>
      <c r="L29" s="457">
        <f t="shared" si="1"/>
        <v>407973</v>
      </c>
      <c r="M29" s="111">
        <f>M11+M17+M20+M21+M24+M28+M27+M16</f>
        <v>7900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515</v>
      </c>
      <c r="B30" s="19" t="s">
        <v>516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517</v>
      </c>
      <c r="B31" s="19" t="s">
        <v>518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519</v>
      </c>
      <c r="B32" s="41" t="s">
        <v>520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105146</v>
      </c>
      <c r="F32" s="111">
        <f t="shared" si="7"/>
        <v>2475</v>
      </c>
      <c r="G32" s="111">
        <f t="shared" si="7"/>
        <v>0</v>
      </c>
      <c r="H32" s="111">
        <f t="shared" si="7"/>
        <v>205804</v>
      </c>
      <c r="I32" s="111">
        <f t="shared" si="7"/>
        <v>91811</v>
      </c>
      <c r="J32" s="111">
        <f t="shared" si="7"/>
        <v>0</v>
      </c>
      <c r="K32" s="111">
        <f t="shared" si="7"/>
        <v>0</v>
      </c>
      <c r="L32" s="457">
        <f t="shared" si="1"/>
        <v>407973</v>
      </c>
      <c r="M32" s="111">
        <f>M29+M30+M31</f>
        <v>7900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899</v>
      </c>
      <c r="B35" s="45"/>
      <c r="C35" s="28"/>
      <c r="D35" s="28"/>
      <c r="E35" s="28"/>
      <c r="F35" s="28" t="s">
        <v>521</v>
      </c>
      <c r="G35" s="28"/>
      <c r="H35" s="28"/>
      <c r="I35" s="28"/>
      <c r="J35" s="28" t="s">
        <v>522</v>
      </c>
      <c r="K35" s="28"/>
      <c r="L35" s="28"/>
      <c r="M35" s="461"/>
      <c r="N35" s="22"/>
    </row>
    <row r="36" spans="1:13" ht="12">
      <c r="A36" s="463" t="s">
        <v>863</v>
      </c>
      <c r="B36" s="464"/>
      <c r="C36" s="465"/>
      <c r="D36" s="465"/>
      <c r="E36" s="465"/>
      <c r="F36" s="465"/>
      <c r="G36" s="588" t="s">
        <v>889</v>
      </c>
      <c r="H36" s="465"/>
      <c r="I36" s="465"/>
      <c r="J36" s="465"/>
      <c r="K36" s="465" t="s">
        <v>864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383</v>
      </c>
      <c r="C2" s="474" t="s">
        <v>866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862</v>
      </c>
      <c r="R2" s="381"/>
    </row>
    <row r="3" spans="1:18" ht="15">
      <c r="A3" s="469"/>
      <c r="B3" s="475" t="s">
        <v>900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524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525</v>
      </c>
      <c r="R4" s="472"/>
    </row>
    <row r="5" spans="1:18" s="53" customFormat="1" ht="63.75" customHeight="1">
      <c r="A5" s="482" t="s">
        <v>463</v>
      </c>
      <c r="B5" s="482"/>
      <c r="C5" s="483"/>
      <c r="D5" s="482" t="s">
        <v>526</v>
      </c>
      <c r="E5" s="482"/>
      <c r="F5" s="482"/>
      <c r="G5" s="482"/>
      <c r="H5" s="482" t="s">
        <v>527</v>
      </c>
      <c r="I5" s="482"/>
      <c r="J5" s="482" t="s">
        <v>528</v>
      </c>
      <c r="K5" s="482" t="s">
        <v>529</v>
      </c>
      <c r="L5" s="482"/>
      <c r="M5" s="482"/>
      <c r="N5" s="482"/>
      <c r="O5" s="482" t="s">
        <v>527</v>
      </c>
      <c r="P5" s="482"/>
      <c r="Q5" s="482" t="s">
        <v>530</v>
      </c>
      <c r="R5" s="482" t="s">
        <v>531</v>
      </c>
    </row>
    <row r="6" spans="1:18" s="53" customFormat="1" ht="48">
      <c r="A6" s="482"/>
      <c r="B6" s="482"/>
      <c r="C6" s="484" t="s">
        <v>5</v>
      </c>
      <c r="D6" s="483" t="s">
        <v>532</v>
      </c>
      <c r="E6" s="483" t="s">
        <v>533</v>
      </c>
      <c r="F6" s="483" t="s">
        <v>534</v>
      </c>
      <c r="G6" s="483" t="s">
        <v>535</v>
      </c>
      <c r="H6" s="483" t="s">
        <v>536</v>
      </c>
      <c r="I6" s="483" t="s">
        <v>537</v>
      </c>
      <c r="J6" s="482"/>
      <c r="K6" s="483" t="s">
        <v>532</v>
      </c>
      <c r="L6" s="483" t="s">
        <v>538</v>
      </c>
      <c r="M6" s="483" t="s">
        <v>539</v>
      </c>
      <c r="N6" s="483" t="s">
        <v>540</v>
      </c>
      <c r="O6" s="483" t="s">
        <v>536</v>
      </c>
      <c r="P6" s="483" t="s">
        <v>537</v>
      </c>
      <c r="Q6" s="482"/>
      <c r="R6" s="482"/>
    </row>
    <row r="7" spans="1:18" s="53" customFormat="1" ht="12">
      <c r="A7" s="485" t="s">
        <v>541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542</v>
      </c>
      <c r="B8" s="488" t="s">
        <v>543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544</v>
      </c>
      <c r="B9" s="491" t="s">
        <v>545</v>
      </c>
      <c r="C9" s="492" t="s">
        <v>546</v>
      </c>
      <c r="D9" s="261">
        <v>77822</v>
      </c>
      <c r="E9" s="261"/>
      <c r="F9" s="261">
        <v>11</v>
      </c>
      <c r="G9" s="127">
        <f>D9+E9-F9</f>
        <v>77811</v>
      </c>
      <c r="H9" s="117"/>
      <c r="I9" s="117"/>
      <c r="J9" s="127">
        <f>G9+H9-I9</f>
        <v>77811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77811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547</v>
      </c>
      <c r="B10" s="491" t="s">
        <v>548</v>
      </c>
      <c r="C10" s="492" t="s">
        <v>549</v>
      </c>
      <c r="D10" s="261">
        <v>316981</v>
      </c>
      <c r="E10" s="261">
        <v>13403</v>
      </c>
      <c r="F10" s="261">
        <v>277</v>
      </c>
      <c r="G10" s="127">
        <f aca="true" t="shared" si="2" ref="G10:G40">D10+E10-F10</f>
        <v>330107</v>
      </c>
      <c r="H10" s="117">
        <v>5325</v>
      </c>
      <c r="I10" s="117"/>
      <c r="J10" s="127">
        <f aca="true" t="shared" si="3" ref="J10:J40">G10+H10-I10</f>
        <v>335432</v>
      </c>
      <c r="K10" s="117">
        <v>7835</v>
      </c>
      <c r="L10" s="117">
        <v>7066</v>
      </c>
      <c r="M10" s="117">
        <v>31</v>
      </c>
      <c r="N10" s="127">
        <f>K10+L10-M10</f>
        <v>14870</v>
      </c>
      <c r="O10" s="117"/>
      <c r="P10" s="117">
        <v>805</v>
      </c>
      <c r="Q10" s="127">
        <f t="shared" si="0"/>
        <v>14065</v>
      </c>
      <c r="R10" s="127">
        <f t="shared" si="1"/>
        <v>321367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550</v>
      </c>
      <c r="B11" s="491" t="s">
        <v>551</v>
      </c>
      <c r="C11" s="492" t="s">
        <v>552</v>
      </c>
      <c r="D11" s="261"/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/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553</v>
      </c>
      <c r="B12" s="491" t="s">
        <v>554</v>
      </c>
      <c r="C12" s="492" t="s">
        <v>555</v>
      </c>
      <c r="D12" s="261">
        <v>129224</v>
      </c>
      <c r="E12" s="261">
        <v>11124</v>
      </c>
      <c r="F12" s="261">
        <v>326</v>
      </c>
      <c r="G12" s="127">
        <f t="shared" si="2"/>
        <v>140022</v>
      </c>
      <c r="H12" s="117"/>
      <c r="I12" s="117"/>
      <c r="J12" s="127">
        <f t="shared" si="3"/>
        <v>140022</v>
      </c>
      <c r="K12" s="117">
        <v>66991</v>
      </c>
      <c r="L12" s="117">
        <v>6364</v>
      </c>
      <c r="M12" s="117">
        <v>220</v>
      </c>
      <c r="N12" s="127">
        <f t="shared" si="4"/>
        <v>73135</v>
      </c>
      <c r="O12" s="117"/>
      <c r="P12" s="117"/>
      <c r="Q12" s="127">
        <f t="shared" si="0"/>
        <v>73135</v>
      </c>
      <c r="R12" s="127">
        <f t="shared" si="1"/>
        <v>66887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556</v>
      </c>
      <c r="B13" s="491" t="s">
        <v>557</v>
      </c>
      <c r="C13" s="492" t="s">
        <v>558</v>
      </c>
      <c r="D13" s="261">
        <v>6619</v>
      </c>
      <c r="E13" s="261">
        <v>387</v>
      </c>
      <c r="F13" s="261">
        <v>103</v>
      </c>
      <c r="G13" s="127">
        <f t="shared" si="2"/>
        <v>6903</v>
      </c>
      <c r="H13" s="117"/>
      <c r="I13" s="117"/>
      <c r="J13" s="127">
        <f t="shared" si="3"/>
        <v>6903</v>
      </c>
      <c r="K13" s="117">
        <v>5252</v>
      </c>
      <c r="L13" s="117">
        <v>408</v>
      </c>
      <c r="M13" s="117">
        <v>85</v>
      </c>
      <c r="N13" s="127">
        <f t="shared" si="4"/>
        <v>5575</v>
      </c>
      <c r="O13" s="117"/>
      <c r="P13" s="117"/>
      <c r="Q13" s="127">
        <f t="shared" si="0"/>
        <v>5575</v>
      </c>
      <c r="R13" s="127">
        <f t="shared" si="1"/>
        <v>1328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559</v>
      </c>
      <c r="B14" s="491" t="s">
        <v>560</v>
      </c>
      <c r="C14" s="492" t="s">
        <v>561</v>
      </c>
      <c r="D14" s="261">
        <v>35884</v>
      </c>
      <c r="E14" s="612">
        <v>4096</v>
      </c>
      <c r="F14" s="612">
        <v>209</v>
      </c>
      <c r="G14" s="127">
        <f t="shared" si="2"/>
        <v>39771</v>
      </c>
      <c r="H14" s="117"/>
      <c r="I14" s="117"/>
      <c r="J14" s="127">
        <f t="shared" si="3"/>
        <v>39771</v>
      </c>
      <c r="K14" s="117">
        <v>29341</v>
      </c>
      <c r="L14" s="117">
        <v>1646</v>
      </c>
      <c r="M14" s="117">
        <v>197</v>
      </c>
      <c r="N14" s="127">
        <f t="shared" si="4"/>
        <v>30790</v>
      </c>
      <c r="O14" s="117"/>
      <c r="P14" s="117"/>
      <c r="Q14" s="127">
        <f t="shared" si="0"/>
        <v>30790</v>
      </c>
      <c r="R14" s="127">
        <f t="shared" si="1"/>
        <v>8981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562</v>
      </c>
      <c r="B15" s="493" t="s">
        <v>563</v>
      </c>
      <c r="C15" s="492" t="s">
        <v>564</v>
      </c>
      <c r="D15" s="261">
        <v>19955</v>
      </c>
      <c r="E15" s="261">
        <v>26197</v>
      </c>
      <c r="F15" s="261">
        <v>28419</v>
      </c>
      <c r="G15" s="127">
        <f t="shared" si="2"/>
        <v>17733</v>
      </c>
      <c r="H15" s="117"/>
      <c r="I15" s="117"/>
      <c r="J15" s="127">
        <f t="shared" si="3"/>
        <v>17733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17733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565</v>
      </c>
      <c r="B16" s="265" t="s">
        <v>566</v>
      </c>
      <c r="C16" s="492" t="s">
        <v>567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568</v>
      </c>
      <c r="C17" s="495" t="s">
        <v>569</v>
      </c>
      <c r="D17" s="266">
        <f>SUM(D9:D16)</f>
        <v>586485</v>
      </c>
      <c r="E17" s="266">
        <f aca="true" t="shared" si="7" ref="E17:P17">SUM(E9:E16)</f>
        <v>55207</v>
      </c>
      <c r="F17" s="266">
        <f t="shared" si="7"/>
        <v>29345</v>
      </c>
      <c r="G17" s="127">
        <f t="shared" si="2"/>
        <v>612347</v>
      </c>
      <c r="H17" s="128">
        <f t="shared" si="7"/>
        <v>5325</v>
      </c>
      <c r="I17" s="128">
        <f t="shared" si="7"/>
        <v>0</v>
      </c>
      <c r="J17" s="127">
        <f t="shared" si="3"/>
        <v>617672</v>
      </c>
      <c r="K17" s="128">
        <f>SUM(K9:K16)</f>
        <v>109419</v>
      </c>
      <c r="L17" s="128">
        <f>SUM(L9:L16)</f>
        <v>15484</v>
      </c>
      <c r="M17" s="128">
        <f t="shared" si="7"/>
        <v>533</v>
      </c>
      <c r="N17" s="127">
        <f t="shared" si="4"/>
        <v>124370</v>
      </c>
      <c r="O17" s="128">
        <f t="shared" si="7"/>
        <v>0</v>
      </c>
      <c r="P17" s="128">
        <f t="shared" si="7"/>
        <v>805</v>
      </c>
      <c r="Q17" s="127">
        <f t="shared" si="5"/>
        <v>123565</v>
      </c>
      <c r="R17" s="127">
        <f t="shared" si="6"/>
        <v>494107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570</v>
      </c>
      <c r="B18" s="497" t="s">
        <v>571</v>
      </c>
      <c r="C18" s="495" t="s">
        <v>572</v>
      </c>
      <c r="D18" s="259">
        <v>7347</v>
      </c>
      <c r="E18" s="259">
        <v>216</v>
      </c>
      <c r="F18" s="259">
        <v>402</v>
      </c>
      <c r="G18" s="127">
        <f t="shared" si="2"/>
        <v>7161</v>
      </c>
      <c r="H18" s="115">
        <v>36</v>
      </c>
      <c r="I18" s="115"/>
      <c r="J18" s="127">
        <f t="shared" si="3"/>
        <v>7197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7197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573</v>
      </c>
      <c r="B19" s="497" t="s">
        <v>574</v>
      </c>
      <c r="C19" s="495" t="s">
        <v>575</v>
      </c>
      <c r="D19" s="259">
        <v>4780</v>
      </c>
      <c r="E19" s="259">
        <f>1446+152</f>
        <v>1598</v>
      </c>
      <c r="F19" s="259">
        <v>782</v>
      </c>
      <c r="G19" s="127">
        <f t="shared" si="2"/>
        <v>5596</v>
      </c>
      <c r="H19" s="115"/>
      <c r="I19" s="115"/>
      <c r="J19" s="127">
        <f t="shared" si="3"/>
        <v>5596</v>
      </c>
      <c r="K19" s="115">
        <v>197</v>
      </c>
      <c r="L19" s="115">
        <v>95</v>
      </c>
      <c r="M19" s="115">
        <v>69</v>
      </c>
      <c r="N19" s="127">
        <f t="shared" si="4"/>
        <v>223</v>
      </c>
      <c r="O19" s="115"/>
      <c r="P19" s="115"/>
      <c r="Q19" s="127">
        <f t="shared" si="5"/>
        <v>223</v>
      </c>
      <c r="R19" s="127">
        <f t="shared" si="6"/>
        <v>5373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576</v>
      </c>
      <c r="B20" s="488" t="s">
        <v>577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544</v>
      </c>
      <c r="B21" s="491" t="s">
        <v>578</v>
      </c>
      <c r="C21" s="492" t="s">
        <v>579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547</v>
      </c>
      <c r="B22" s="491" t="s">
        <v>580</v>
      </c>
      <c r="C22" s="492" t="s">
        <v>581</v>
      </c>
      <c r="D22" s="261">
        <v>3261</v>
      </c>
      <c r="E22" s="261">
        <v>20</v>
      </c>
      <c r="F22" s="261">
        <v>2</v>
      </c>
      <c r="G22" s="127">
        <f t="shared" si="2"/>
        <v>3279</v>
      </c>
      <c r="H22" s="117"/>
      <c r="I22" s="117"/>
      <c r="J22" s="127">
        <f t="shared" si="3"/>
        <v>3279</v>
      </c>
      <c r="K22" s="117">
        <v>2496</v>
      </c>
      <c r="L22" s="117">
        <v>228</v>
      </c>
      <c r="M22" s="117">
        <v>2</v>
      </c>
      <c r="N22" s="127">
        <f t="shared" si="4"/>
        <v>2722</v>
      </c>
      <c r="O22" s="117"/>
      <c r="P22" s="117"/>
      <c r="Q22" s="127">
        <f t="shared" si="5"/>
        <v>2722</v>
      </c>
      <c r="R22" s="127">
        <f t="shared" si="6"/>
        <v>557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550</v>
      </c>
      <c r="B23" s="500" t="s">
        <v>582</v>
      </c>
      <c r="C23" s="492" t="s">
        <v>583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553</v>
      </c>
      <c r="B24" s="501" t="s">
        <v>566</v>
      </c>
      <c r="C24" s="492" t="s">
        <v>584</v>
      </c>
      <c r="D24" s="261">
        <v>2501</v>
      </c>
      <c r="E24" s="261">
        <v>24</v>
      </c>
      <c r="F24" s="261">
        <v>46</v>
      </c>
      <c r="G24" s="127">
        <f t="shared" si="2"/>
        <v>2479</v>
      </c>
      <c r="H24" s="117"/>
      <c r="I24" s="117"/>
      <c r="J24" s="127">
        <f t="shared" si="3"/>
        <v>2479</v>
      </c>
      <c r="K24" s="117">
        <v>1160</v>
      </c>
      <c r="L24" s="117">
        <v>136</v>
      </c>
      <c r="M24" s="117">
        <v>46</v>
      </c>
      <c r="N24" s="127">
        <f t="shared" si="4"/>
        <v>1250</v>
      </c>
      <c r="O24" s="117"/>
      <c r="P24" s="117"/>
      <c r="Q24" s="127">
        <f t="shared" si="5"/>
        <v>1250</v>
      </c>
      <c r="R24" s="127">
        <f t="shared" si="6"/>
        <v>1229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585</v>
      </c>
      <c r="C25" s="502" t="s">
        <v>586</v>
      </c>
      <c r="D25" s="262">
        <f>SUM(D21:D24)</f>
        <v>5762</v>
      </c>
      <c r="E25" s="262">
        <f aca="true" t="shared" si="8" ref="E25:P25">SUM(E21:E24)</f>
        <v>44</v>
      </c>
      <c r="F25" s="262">
        <f t="shared" si="8"/>
        <v>48</v>
      </c>
      <c r="G25" s="119">
        <f t="shared" si="2"/>
        <v>5758</v>
      </c>
      <c r="H25" s="118">
        <f t="shared" si="8"/>
        <v>0</v>
      </c>
      <c r="I25" s="118">
        <f t="shared" si="8"/>
        <v>0</v>
      </c>
      <c r="J25" s="119">
        <f t="shared" si="3"/>
        <v>5758</v>
      </c>
      <c r="K25" s="118">
        <f t="shared" si="8"/>
        <v>3656</v>
      </c>
      <c r="L25" s="118">
        <f t="shared" si="8"/>
        <v>364</v>
      </c>
      <c r="M25" s="118">
        <f t="shared" si="8"/>
        <v>48</v>
      </c>
      <c r="N25" s="119">
        <f t="shared" si="4"/>
        <v>3972</v>
      </c>
      <c r="O25" s="118">
        <f t="shared" si="8"/>
        <v>0</v>
      </c>
      <c r="P25" s="118">
        <f t="shared" si="8"/>
        <v>0</v>
      </c>
      <c r="Q25" s="119">
        <f t="shared" si="5"/>
        <v>3972</v>
      </c>
      <c r="R25" s="119">
        <f t="shared" si="6"/>
        <v>1786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587</v>
      </c>
      <c r="B26" s="503" t="s">
        <v>588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544</v>
      </c>
      <c r="B27" s="505" t="s">
        <v>589</v>
      </c>
      <c r="C27" s="506" t="s">
        <v>590</v>
      </c>
      <c r="D27" s="264">
        <f>SUM(D28:D31)</f>
        <v>7038</v>
      </c>
      <c r="E27" s="264">
        <f aca="true" t="shared" si="9" ref="E27:P27">SUM(E28:E31)</f>
        <v>0</v>
      </c>
      <c r="F27" s="264">
        <f t="shared" si="9"/>
        <v>754</v>
      </c>
      <c r="G27" s="124">
        <f t="shared" si="2"/>
        <v>6284</v>
      </c>
      <c r="H27" s="123">
        <f t="shared" si="9"/>
        <v>0</v>
      </c>
      <c r="I27" s="123">
        <f t="shared" si="9"/>
        <v>0</v>
      </c>
      <c r="J27" s="124">
        <f t="shared" si="3"/>
        <v>6284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6284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591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592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593</v>
      </c>
      <c r="D30" s="261">
        <v>7025</v>
      </c>
      <c r="E30" s="261"/>
      <c r="F30" s="261">
        <v>754</v>
      </c>
      <c r="G30" s="127">
        <f t="shared" si="2"/>
        <v>6271</v>
      </c>
      <c r="H30" s="125"/>
      <c r="I30" s="125"/>
      <c r="J30" s="127">
        <f t="shared" si="3"/>
        <v>6271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6271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594</v>
      </c>
      <c r="D31" s="261">
        <v>13</v>
      </c>
      <c r="E31" s="261"/>
      <c r="F31" s="261"/>
      <c r="G31" s="127">
        <f t="shared" si="2"/>
        <v>13</v>
      </c>
      <c r="H31" s="125"/>
      <c r="I31" s="125"/>
      <c r="J31" s="127">
        <f t="shared" si="3"/>
        <v>13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13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547</v>
      </c>
      <c r="B32" s="505" t="s">
        <v>595</v>
      </c>
      <c r="C32" s="492" t="s">
        <v>596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597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598</v>
      </c>
      <c r="C34" s="492" t="s">
        <v>599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600</v>
      </c>
      <c r="C35" s="492" t="s">
        <v>601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602</v>
      </c>
      <c r="C36" s="492" t="s">
        <v>603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550</v>
      </c>
      <c r="B37" s="507" t="s">
        <v>566</v>
      </c>
      <c r="C37" s="492" t="s">
        <v>604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605</v>
      </c>
      <c r="C38" s="495" t="s">
        <v>606</v>
      </c>
      <c r="D38" s="266">
        <f>D27+D32+D37</f>
        <v>7038</v>
      </c>
      <c r="E38" s="266">
        <f aca="true" t="shared" si="13" ref="E38:P38">E27+E32+E37</f>
        <v>0</v>
      </c>
      <c r="F38" s="266">
        <f t="shared" si="13"/>
        <v>754</v>
      </c>
      <c r="G38" s="127">
        <f t="shared" si="2"/>
        <v>6284</v>
      </c>
      <c r="H38" s="128">
        <f t="shared" si="13"/>
        <v>0</v>
      </c>
      <c r="I38" s="128">
        <f t="shared" si="13"/>
        <v>0</v>
      </c>
      <c r="J38" s="127">
        <f t="shared" si="3"/>
        <v>6284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6284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607</v>
      </c>
      <c r="B39" s="496" t="s">
        <v>608</v>
      </c>
      <c r="C39" s="495" t="s">
        <v>609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>
        <v>400</v>
      </c>
      <c r="L39" s="125">
        <v>467</v>
      </c>
      <c r="M39" s="125"/>
      <c r="N39" s="127">
        <f t="shared" si="4"/>
        <v>867</v>
      </c>
      <c r="O39" s="125"/>
      <c r="P39" s="125"/>
      <c r="Q39" s="127">
        <f t="shared" si="10"/>
        <v>867</v>
      </c>
      <c r="R39" s="127">
        <f t="shared" si="11"/>
        <v>16737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610</v>
      </c>
      <c r="C40" s="484" t="s">
        <v>611</v>
      </c>
      <c r="D40" s="508">
        <f>D17++D25+D38+D39</f>
        <v>616889</v>
      </c>
      <c r="E40" s="508">
        <f aca="true" t="shared" si="14" ref="E40:P40">E17++E25+E38+E39</f>
        <v>55251</v>
      </c>
      <c r="F40" s="508">
        <f t="shared" si="14"/>
        <v>30147</v>
      </c>
      <c r="G40" s="127">
        <f t="shared" si="2"/>
        <v>641993</v>
      </c>
      <c r="H40" s="483">
        <f t="shared" si="14"/>
        <v>5325</v>
      </c>
      <c r="I40" s="483">
        <f t="shared" si="14"/>
        <v>0</v>
      </c>
      <c r="J40" s="127">
        <f t="shared" si="3"/>
        <v>647318</v>
      </c>
      <c r="K40" s="483">
        <f t="shared" si="14"/>
        <v>113475</v>
      </c>
      <c r="L40" s="483">
        <f t="shared" si="14"/>
        <v>16315</v>
      </c>
      <c r="M40" s="483">
        <f t="shared" si="14"/>
        <v>581</v>
      </c>
      <c r="N40" s="127">
        <f t="shared" si="4"/>
        <v>129209</v>
      </c>
      <c r="O40" s="483">
        <f t="shared" si="14"/>
        <v>0</v>
      </c>
      <c r="P40" s="483">
        <f t="shared" si="14"/>
        <v>805</v>
      </c>
      <c r="Q40" s="127">
        <f t="shared" si="10"/>
        <v>128404</v>
      </c>
      <c r="R40" s="127">
        <f t="shared" si="11"/>
        <v>518914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612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890</v>
      </c>
      <c r="I44" s="480"/>
      <c r="J44" s="480"/>
      <c r="K44" s="469"/>
      <c r="L44" s="469"/>
      <c r="M44" s="469"/>
      <c r="N44" s="469"/>
      <c r="O44" s="469"/>
      <c r="P44" s="468" t="s">
        <v>874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613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862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865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896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614</v>
      </c>
      <c r="B5" s="558"/>
      <c r="C5" s="559"/>
      <c r="D5" s="559"/>
      <c r="E5" s="560" t="s">
        <v>615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463</v>
      </c>
      <c r="B6" s="520" t="s">
        <v>5</v>
      </c>
      <c r="C6" s="521" t="s">
        <v>616</v>
      </c>
      <c r="D6" s="209" t="s">
        <v>617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618</v>
      </c>
      <c r="E7" s="187" t="s">
        <v>619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620</v>
      </c>
      <c r="B9" s="524" t="s">
        <v>621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622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623</v>
      </c>
      <c r="B11" s="527" t="s">
        <v>624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625</v>
      </c>
      <c r="B12" s="527" t="s">
        <v>626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627</v>
      </c>
      <c r="B13" s="527" t="s">
        <v>628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629</v>
      </c>
      <c r="B14" s="527" t="s">
        <v>630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631</v>
      </c>
      <c r="B15" s="527" t="s">
        <v>632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633</v>
      </c>
      <c r="B16" s="527" t="s">
        <v>634</v>
      </c>
      <c r="C16" s="181">
        <f>+C17+C18</f>
        <v>184</v>
      </c>
      <c r="D16" s="181">
        <f>+D17+D18</f>
        <v>0</v>
      </c>
      <c r="E16" s="182">
        <f t="shared" si="0"/>
        <v>184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635</v>
      </c>
      <c r="B17" s="527" t="s">
        <v>636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629</v>
      </c>
      <c r="B18" s="527" t="s">
        <v>637</v>
      </c>
      <c r="C18" s="169">
        <v>184</v>
      </c>
      <c r="D18" s="169"/>
      <c r="E18" s="182">
        <f t="shared" si="0"/>
        <v>184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638</v>
      </c>
      <c r="B19" s="524" t="s">
        <v>639</v>
      </c>
      <c r="C19" s="165">
        <f>C11+C15+C16</f>
        <v>184</v>
      </c>
      <c r="D19" s="165">
        <f>D11+D15+D16</f>
        <v>0</v>
      </c>
      <c r="E19" s="180">
        <f>E11+E15+E16</f>
        <v>184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640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641</v>
      </c>
      <c r="B21" s="524" t="s">
        <v>642</v>
      </c>
      <c r="C21" s="169">
        <v>562</v>
      </c>
      <c r="D21" s="169"/>
      <c r="E21" s="182">
        <f t="shared" si="0"/>
        <v>562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643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644</v>
      </c>
      <c r="B24" s="527" t="s">
        <v>645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646</v>
      </c>
      <c r="B25" s="527" t="s">
        <v>647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648</v>
      </c>
      <c r="B26" s="527" t="s">
        <v>649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650</v>
      </c>
      <c r="B27" s="527" t="s">
        <v>651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652</v>
      </c>
      <c r="B28" s="527" t="s">
        <v>653</v>
      </c>
      <c r="C28" s="169">
        <v>1916</v>
      </c>
      <c r="D28" s="169">
        <v>1916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654</v>
      </c>
      <c r="B29" s="527" t="s">
        <v>655</v>
      </c>
      <c r="C29" s="169">
        <v>945</v>
      </c>
      <c r="D29" s="169">
        <v>945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656</v>
      </c>
      <c r="B30" s="527" t="s">
        <v>657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658</v>
      </c>
      <c r="B31" s="527" t="s">
        <v>659</v>
      </c>
      <c r="C31" s="169">
        <v>195</v>
      </c>
      <c r="D31" s="169">
        <v>195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660</v>
      </c>
      <c r="B32" s="527" t="s">
        <v>661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662</v>
      </c>
      <c r="B33" s="527" t="s">
        <v>663</v>
      </c>
      <c r="C33" s="166">
        <f>SUM(C34:C37)</f>
        <v>512</v>
      </c>
      <c r="D33" s="166">
        <f>SUM(D34:D37)</f>
        <v>512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664</v>
      </c>
      <c r="B34" s="527" t="s">
        <v>665</v>
      </c>
      <c r="C34" s="169">
        <v>87</v>
      </c>
      <c r="D34" s="169">
        <v>87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666</v>
      </c>
      <c r="B35" s="527" t="s">
        <v>667</v>
      </c>
      <c r="C35" s="169">
        <v>425</v>
      </c>
      <c r="D35" s="169">
        <v>425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668</v>
      </c>
      <c r="B36" s="527" t="s">
        <v>669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670</v>
      </c>
      <c r="B37" s="527" t="s">
        <v>671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672</v>
      </c>
      <c r="B38" s="527" t="s">
        <v>673</v>
      </c>
      <c r="C38" s="181">
        <f>SUM(C39:C42)</f>
        <v>1843</v>
      </c>
      <c r="D38" s="166">
        <f>SUM(D39:D42)</f>
        <v>1843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674</v>
      </c>
      <c r="B39" s="527" t="s">
        <v>675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676</v>
      </c>
      <c r="B40" s="527" t="s">
        <v>677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678</v>
      </c>
      <c r="B41" s="527" t="s">
        <v>679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680</v>
      </c>
      <c r="B42" s="527" t="s">
        <v>681</v>
      </c>
      <c r="C42" s="169">
        <v>1843</v>
      </c>
      <c r="D42" s="169">
        <v>1843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682</v>
      </c>
      <c r="B43" s="524" t="s">
        <v>683</v>
      </c>
      <c r="C43" s="165">
        <f>C24+C28+C29+C31+C30+C32+C33+C38</f>
        <v>5411</v>
      </c>
      <c r="D43" s="165">
        <f>D24+D28+D29+D31+D30+D32+D33+D38</f>
        <v>5411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684</v>
      </c>
      <c r="B44" s="525" t="s">
        <v>685</v>
      </c>
      <c r="C44" s="164">
        <f>C43+C21+C19+C9</f>
        <v>6157</v>
      </c>
      <c r="D44" s="164">
        <f>D43+D21+D19+D9</f>
        <v>5411</v>
      </c>
      <c r="E44" s="180">
        <f>E43+E21+E19+E9</f>
        <v>746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686</v>
      </c>
      <c r="B47" s="531"/>
      <c r="C47" s="533"/>
      <c r="D47" s="533"/>
      <c r="E47" s="533"/>
      <c r="F47" s="185" t="s">
        <v>272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463</v>
      </c>
      <c r="B48" s="520" t="s">
        <v>5</v>
      </c>
      <c r="C48" s="534" t="s">
        <v>687</v>
      </c>
      <c r="D48" s="209" t="s">
        <v>688</v>
      </c>
      <c r="E48" s="209"/>
      <c r="F48" s="209" t="s">
        <v>689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618</v>
      </c>
      <c r="E49" s="523" t="s">
        <v>619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690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691</v>
      </c>
      <c r="B52" s="527" t="s">
        <v>692</v>
      </c>
      <c r="C52" s="164">
        <f>SUM(C53:C55)</f>
        <v>6332</v>
      </c>
      <c r="D52" s="164">
        <f>SUM(D53:D55)</f>
        <v>0</v>
      </c>
      <c r="E52" s="181">
        <f>C52-D52</f>
        <v>6332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693</v>
      </c>
      <c r="B53" s="527" t="s">
        <v>694</v>
      </c>
      <c r="C53" s="169">
        <v>6332</v>
      </c>
      <c r="D53" s="169"/>
      <c r="E53" s="181">
        <f>C53-D53</f>
        <v>6332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695</v>
      </c>
      <c r="B54" s="527" t="s">
        <v>696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680</v>
      </c>
      <c r="B55" s="527" t="s">
        <v>697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698</v>
      </c>
      <c r="B56" s="527" t="s">
        <v>699</v>
      </c>
      <c r="C56" s="164">
        <f>C57+C59</f>
        <v>72136</v>
      </c>
      <c r="D56" s="164">
        <f>D57+D59</f>
        <v>0</v>
      </c>
      <c r="E56" s="181">
        <f t="shared" si="1"/>
        <v>72136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700</v>
      </c>
      <c r="B57" s="527" t="s">
        <v>701</v>
      </c>
      <c r="C57" s="169">
        <v>72136</v>
      </c>
      <c r="D57" s="169"/>
      <c r="E57" s="181">
        <f t="shared" si="1"/>
        <v>72136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702</v>
      </c>
      <c r="B58" s="527" t="s">
        <v>703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704</v>
      </c>
      <c r="B59" s="527" t="s">
        <v>705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702</v>
      </c>
      <c r="B60" s="527" t="s">
        <v>706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707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708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709</v>
      </c>
      <c r="B63" s="527" t="s">
        <v>710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711</v>
      </c>
      <c r="B64" s="527" t="s">
        <v>712</v>
      </c>
      <c r="C64" s="169">
        <v>4423</v>
      </c>
      <c r="D64" s="169"/>
      <c r="E64" s="181">
        <f t="shared" si="1"/>
        <v>4423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713</v>
      </c>
      <c r="B65" s="527" t="s">
        <v>714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715</v>
      </c>
      <c r="B66" s="524" t="s">
        <v>716</v>
      </c>
      <c r="C66" s="164">
        <f>C52+C56+C61+C62+C63+C64</f>
        <v>82891</v>
      </c>
      <c r="D66" s="164">
        <f>D52+D56+D61+D62+D63+D64</f>
        <v>0</v>
      </c>
      <c r="E66" s="181">
        <f t="shared" si="1"/>
        <v>82891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717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718</v>
      </c>
      <c r="B68" s="537" t="s">
        <v>719</v>
      </c>
      <c r="C68" s="169">
        <v>18695</v>
      </c>
      <c r="D68" s="169"/>
      <c r="E68" s="181">
        <f t="shared" si="1"/>
        <v>18695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720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691</v>
      </c>
      <c r="B71" s="527" t="s">
        <v>721</v>
      </c>
      <c r="C71" s="166">
        <f>SUM(C72:C74)</f>
        <v>2479</v>
      </c>
      <c r="D71" s="166">
        <f>SUM(D72:D74)</f>
        <v>2479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722</v>
      </c>
      <c r="B72" s="527" t="s">
        <v>723</v>
      </c>
      <c r="C72" s="169">
        <v>466</v>
      </c>
      <c r="D72" s="169">
        <v>466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724</v>
      </c>
      <c r="B73" s="527" t="s">
        <v>725</v>
      </c>
      <c r="C73" s="169">
        <v>82</v>
      </c>
      <c r="D73" s="169">
        <v>82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726</v>
      </c>
      <c r="B74" s="527" t="s">
        <v>727</v>
      </c>
      <c r="C74" s="169">
        <v>1931</v>
      </c>
      <c r="D74" s="169">
        <v>1931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698</v>
      </c>
      <c r="B75" s="527" t="s">
        <v>728</v>
      </c>
      <c r="C75" s="164">
        <f>C76+C78</f>
        <v>18316</v>
      </c>
      <c r="D75" s="164">
        <f>D76+D78</f>
        <v>18316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729</v>
      </c>
      <c r="B76" s="527" t="s">
        <v>730</v>
      </c>
      <c r="C76" s="169">
        <v>18316</v>
      </c>
      <c r="D76" s="169">
        <v>18316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731</v>
      </c>
      <c r="B77" s="527" t="s">
        <v>732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733</v>
      </c>
      <c r="B78" s="527" t="s">
        <v>734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702</v>
      </c>
      <c r="B79" s="527" t="s">
        <v>735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736</v>
      </c>
      <c r="B80" s="527" t="s">
        <v>737</v>
      </c>
      <c r="C80" s="164">
        <f>SUM(C81:C84)</f>
        <v>3574</v>
      </c>
      <c r="D80" s="164">
        <f>SUM(D81:D84)</f>
        <v>3574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738</v>
      </c>
      <c r="B81" s="527" t="s">
        <v>739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740</v>
      </c>
      <c r="B82" s="527" t="s">
        <v>741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742</v>
      </c>
      <c r="B83" s="527" t="s">
        <v>743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744</v>
      </c>
      <c r="B84" s="527" t="s">
        <v>745</v>
      </c>
      <c r="C84" s="169">
        <v>3574</v>
      </c>
      <c r="D84" s="169">
        <v>3574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746</v>
      </c>
      <c r="B85" s="527" t="s">
        <v>747</v>
      </c>
      <c r="C85" s="165">
        <f>SUM(C86:C90)+C94</f>
        <v>10873</v>
      </c>
      <c r="D85" s="165">
        <f>SUM(D86:D90)+D94</f>
        <v>10873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748</v>
      </c>
      <c r="B86" s="527" t="s">
        <v>749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750</v>
      </c>
      <c r="B87" s="527" t="s">
        <v>751</v>
      </c>
      <c r="C87" s="169">
        <v>5551</v>
      </c>
      <c r="D87" s="169">
        <v>5551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752</v>
      </c>
      <c r="B88" s="527" t="s">
        <v>753</v>
      </c>
      <c r="C88" s="169">
        <v>3664</v>
      </c>
      <c r="D88" s="169">
        <v>3664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754</v>
      </c>
      <c r="B89" s="527" t="s">
        <v>755</v>
      </c>
      <c r="C89" s="169">
        <v>903</v>
      </c>
      <c r="D89" s="169">
        <v>903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756</v>
      </c>
      <c r="B90" s="527" t="s">
        <v>757</v>
      </c>
      <c r="C90" s="164">
        <f>SUM(C91:C93)</f>
        <v>480</v>
      </c>
      <c r="D90" s="164">
        <f>SUM(D91:D93)</f>
        <v>480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758</v>
      </c>
      <c r="B91" s="527" t="s">
        <v>759</v>
      </c>
      <c r="C91" s="169">
        <v>14</v>
      </c>
      <c r="D91" s="169">
        <v>14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666</v>
      </c>
      <c r="B92" s="527" t="s">
        <v>760</v>
      </c>
      <c r="C92" s="169">
        <v>279</v>
      </c>
      <c r="D92" s="169">
        <v>279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670</v>
      </c>
      <c r="B93" s="527" t="s">
        <v>761</v>
      </c>
      <c r="C93" s="169">
        <v>187</v>
      </c>
      <c r="D93" s="169">
        <v>187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762</v>
      </c>
      <c r="B94" s="527" t="s">
        <v>763</v>
      </c>
      <c r="C94" s="169">
        <v>275</v>
      </c>
      <c r="D94" s="169">
        <v>275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764</v>
      </c>
      <c r="B95" s="527" t="s">
        <v>765</v>
      </c>
      <c r="C95" s="169">
        <v>548</v>
      </c>
      <c r="D95" s="169">
        <v>548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766</v>
      </c>
      <c r="B96" s="537" t="s">
        <v>767</v>
      </c>
      <c r="C96" s="165">
        <f>C85+C80+C75+C71+C95</f>
        <v>35790</v>
      </c>
      <c r="D96" s="165">
        <f>D85+D80+D75+D71+D95</f>
        <v>35790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768</v>
      </c>
      <c r="B97" s="525" t="s">
        <v>769</v>
      </c>
      <c r="C97" s="165">
        <f>C96+C68+C66</f>
        <v>137376</v>
      </c>
      <c r="D97" s="165">
        <f>D96+D68+D66</f>
        <v>35790</v>
      </c>
      <c r="E97" s="165">
        <f>E96+E68+E66</f>
        <v>101586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770</v>
      </c>
      <c r="B99" s="540"/>
      <c r="C99" s="174"/>
      <c r="D99" s="174"/>
      <c r="E99" s="174"/>
      <c r="F99" s="541" t="s">
        <v>525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463</v>
      </c>
      <c r="B100" s="525" t="s">
        <v>464</v>
      </c>
      <c r="C100" s="176" t="s">
        <v>771</v>
      </c>
      <c r="D100" s="176" t="s">
        <v>772</v>
      </c>
      <c r="E100" s="176" t="s">
        <v>773</v>
      </c>
      <c r="F100" s="176" t="s">
        <v>774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775</v>
      </c>
      <c r="B102" s="527" t="s">
        <v>776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777</v>
      </c>
      <c r="B103" s="527" t="s">
        <v>778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779</v>
      </c>
      <c r="B104" s="527" t="s">
        <v>780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781</v>
      </c>
      <c r="B105" s="525" t="s">
        <v>782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783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784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785</v>
      </c>
      <c r="B109" s="513"/>
      <c r="C109" s="514" t="s">
        <v>380</v>
      </c>
      <c r="D109" s="514"/>
      <c r="E109" s="514" t="s">
        <v>786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902</v>
      </c>
      <c r="B110" s="516"/>
      <c r="C110" s="515"/>
      <c r="D110" s="588" t="s">
        <v>889</v>
      </c>
      <c r="E110" s="515"/>
      <c r="F110" s="517" t="s">
        <v>864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787</v>
      </c>
      <c r="F2" s="565"/>
      <c r="G2" s="565"/>
      <c r="H2" s="563"/>
      <c r="I2" s="563"/>
    </row>
    <row r="3" spans="1:9" ht="12">
      <c r="A3" s="563"/>
      <c r="B3" s="564"/>
      <c r="C3" s="567" t="s">
        <v>788</v>
      </c>
      <c r="D3" s="567"/>
      <c r="E3" s="567"/>
      <c r="F3" s="567"/>
      <c r="G3" s="567"/>
      <c r="H3" s="563"/>
      <c r="I3" s="563"/>
    </row>
    <row r="4" spans="1:9" ht="15">
      <c r="A4" s="473" t="s">
        <v>868</v>
      </c>
      <c r="B4" s="553"/>
      <c r="C4" s="571"/>
      <c r="D4" s="571"/>
      <c r="E4" s="571"/>
      <c r="F4" s="571"/>
      <c r="G4" s="571"/>
      <c r="H4" s="381" t="s">
        <v>867</v>
      </c>
      <c r="I4" s="571"/>
    </row>
    <row r="5" spans="1:9" ht="15">
      <c r="A5" s="572" t="s">
        <v>903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789</v>
      </c>
    </row>
    <row r="7" spans="1:9" s="137" customFormat="1" ht="12">
      <c r="A7" s="211" t="s">
        <v>463</v>
      </c>
      <c r="B7" s="135"/>
      <c r="C7" s="211" t="s">
        <v>790</v>
      </c>
      <c r="D7" s="212"/>
      <c r="E7" s="213"/>
      <c r="F7" s="214" t="s">
        <v>791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792</v>
      </c>
      <c r="D8" s="139" t="s">
        <v>793</v>
      </c>
      <c r="E8" s="139" t="s">
        <v>794</v>
      </c>
      <c r="F8" s="213" t="s">
        <v>795</v>
      </c>
      <c r="G8" s="215" t="s">
        <v>796</v>
      </c>
      <c r="H8" s="215"/>
      <c r="I8" s="215" t="s">
        <v>797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536</v>
      </c>
      <c r="H9" s="136" t="s">
        <v>537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798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799</v>
      </c>
      <c r="B12" s="147" t="s">
        <v>800</v>
      </c>
      <c r="C12" s="610">
        <v>736465</v>
      </c>
      <c r="D12" s="156"/>
      <c r="E12" s="156"/>
      <c r="F12" s="156">
        <v>6284</v>
      </c>
      <c r="G12" s="156"/>
      <c r="H12" s="156"/>
      <c r="I12" s="142">
        <f aca="true" t="shared" si="0" ref="I12:I25">F12+G12+H12</f>
        <v>6284</v>
      </c>
    </row>
    <row r="13" spans="1:9" s="130" customFormat="1" ht="12">
      <c r="A13" s="132" t="s">
        <v>801</v>
      </c>
      <c r="B13" s="147" t="s">
        <v>802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600</v>
      </c>
      <c r="B14" s="147" t="s">
        <v>803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804</v>
      </c>
      <c r="B15" s="147" t="s">
        <v>805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806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568</v>
      </c>
      <c r="B17" s="149" t="s">
        <v>807</v>
      </c>
      <c r="C17" s="269">
        <f>C12+C13+C15+C16</f>
        <v>736465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6284</v>
      </c>
      <c r="G17" s="269">
        <f t="shared" si="1"/>
        <v>0</v>
      </c>
      <c r="H17" s="269">
        <f t="shared" si="1"/>
        <v>0</v>
      </c>
      <c r="I17" s="269">
        <f t="shared" si="1"/>
        <v>6284</v>
      </c>
    </row>
    <row r="18" spans="1:9" s="130" customFormat="1" ht="12">
      <c r="A18" s="145" t="s">
        <v>808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799</v>
      </c>
      <c r="B19" s="147" t="s">
        <v>809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810</v>
      </c>
      <c r="B20" s="147" t="s">
        <v>811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812</v>
      </c>
      <c r="B21" s="147" t="s">
        <v>813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814</v>
      </c>
      <c r="B22" s="147" t="s">
        <v>815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816</v>
      </c>
      <c r="B23" s="147" t="s">
        <v>817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818</v>
      </c>
      <c r="B24" s="147" t="s">
        <v>819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820</v>
      </c>
      <c r="B25" s="152" t="s">
        <v>821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585</v>
      </c>
      <c r="B26" s="149" t="s">
        <v>822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823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897</v>
      </c>
      <c r="B30" s="566"/>
      <c r="C30" s="565"/>
      <c r="D30" s="567" t="s">
        <v>824</v>
      </c>
      <c r="E30" s="578"/>
      <c r="F30" s="579"/>
      <c r="G30" s="580"/>
      <c r="H30" s="568" t="s">
        <v>786</v>
      </c>
      <c r="I30" s="579"/>
    </row>
    <row r="31" spans="1:9" s="130" customFormat="1" ht="12">
      <c r="A31" s="470"/>
      <c r="B31" s="569"/>
      <c r="C31" s="470"/>
      <c r="D31" s="552"/>
      <c r="E31" s="588" t="s">
        <v>889</v>
      </c>
      <c r="F31" s="552"/>
      <c r="G31" s="552"/>
      <c r="H31" s="552"/>
      <c r="I31" s="552" t="s">
        <v>864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A6" sqref="A6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825</v>
      </c>
      <c r="B2" s="216"/>
      <c r="C2" s="216"/>
      <c r="D2" s="216"/>
      <c r="E2" s="216"/>
      <c r="F2" s="216"/>
    </row>
    <row r="3" spans="1:6" ht="12.75" customHeight="1">
      <c r="A3" s="216" t="s">
        <v>826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857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904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272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827</v>
      </c>
      <c r="B8" s="71" t="s">
        <v>5</v>
      </c>
      <c r="C8" s="72" t="s">
        <v>828</v>
      </c>
      <c r="D8" s="72" t="s">
        <v>829</v>
      </c>
      <c r="E8" s="72" t="s">
        <v>830</v>
      </c>
      <c r="F8" s="72" t="s">
        <v>831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832</v>
      </c>
      <c r="B10" s="76"/>
      <c r="C10" s="77"/>
      <c r="D10" s="77"/>
      <c r="E10" s="77"/>
      <c r="F10" s="77"/>
    </row>
    <row r="11" spans="1:6" ht="18" customHeight="1">
      <c r="A11" s="77" t="s">
        <v>833</v>
      </c>
      <c r="B11" s="78"/>
      <c r="C11" s="77"/>
      <c r="D11" s="77"/>
      <c r="E11" s="77"/>
      <c r="F11" s="77"/>
    </row>
    <row r="12" spans="1:6" ht="14.25" customHeight="1">
      <c r="A12" s="77" t="s">
        <v>869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870</v>
      </c>
      <c r="B13" s="78"/>
      <c r="C13" s="605">
        <v>6213</v>
      </c>
      <c r="D13" s="606">
        <v>97.05</v>
      </c>
      <c r="E13" s="581"/>
      <c r="F13" s="597">
        <f aca="true" t="shared" si="0" ref="F13:F23">C13-E13</f>
        <v>6213</v>
      </c>
    </row>
    <row r="14" spans="1:6" ht="12.75">
      <c r="A14" s="77" t="s">
        <v>880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881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882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905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883</v>
      </c>
      <c r="B18" s="78"/>
      <c r="C18" s="605">
        <v>6196</v>
      </c>
      <c r="D18" s="606">
        <v>75</v>
      </c>
      <c r="E18" s="581"/>
      <c r="F18" s="597">
        <f t="shared" si="0"/>
        <v>6196</v>
      </c>
    </row>
    <row r="19" spans="1:6" ht="12.75">
      <c r="A19" s="77" t="s">
        <v>884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885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886</v>
      </c>
      <c r="B21" s="78"/>
      <c r="C21" s="605">
        <v>1696</v>
      </c>
      <c r="D21" s="606">
        <v>90.09</v>
      </c>
      <c r="E21" s="581"/>
      <c r="F21" s="597">
        <f t="shared" si="0"/>
        <v>1696</v>
      </c>
    </row>
    <row r="22" spans="1:6" ht="12.75">
      <c r="A22" s="77" t="s">
        <v>887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894</v>
      </c>
      <c r="B23" s="78"/>
      <c r="C23" s="605">
        <v>900</v>
      </c>
      <c r="D23" s="606">
        <v>47.59</v>
      </c>
      <c r="E23" s="607"/>
      <c r="F23" s="597">
        <f t="shared" si="0"/>
        <v>900</v>
      </c>
    </row>
    <row r="24" spans="1:16" ht="11.25" customHeight="1">
      <c r="A24" s="79" t="s">
        <v>568</v>
      </c>
      <c r="B24" s="80" t="s">
        <v>834</v>
      </c>
      <c r="C24" s="600">
        <f>SUM(C12:C23)</f>
        <v>107561.17</v>
      </c>
      <c r="D24" s="595"/>
      <c r="E24" s="613">
        <f>SUM(E12:E22)</f>
        <v>58079</v>
      </c>
      <c r="F24" s="614">
        <f>SUM(F12:F22)</f>
        <v>48582.17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835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553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585</v>
      </c>
      <c r="B41" s="80" t="s">
        <v>836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837</v>
      </c>
      <c r="B42" s="81"/>
      <c r="C42" s="583"/>
      <c r="D42" s="596"/>
      <c r="E42" s="583"/>
      <c r="F42" s="599"/>
    </row>
    <row r="43" spans="1:6" ht="12.75">
      <c r="A43" s="77" t="s">
        <v>876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877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888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 t="s">
        <v>891</v>
      </c>
      <c r="B46" s="81"/>
      <c r="C46" s="611">
        <v>1019</v>
      </c>
      <c r="D46" s="606">
        <v>7.41</v>
      </c>
      <c r="E46" s="611">
        <v>1019</v>
      </c>
      <c r="F46" s="597">
        <f>C46-E46</f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605</v>
      </c>
      <c r="B56" s="80" t="s">
        <v>838</v>
      </c>
      <c r="C56" s="271">
        <f>SUM(C43:C55)</f>
        <v>2110</v>
      </c>
      <c r="D56" s="595"/>
      <c r="E56" s="271">
        <f>SUM(E43:E55)</f>
        <v>1019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839</v>
      </c>
      <c r="B57" s="81"/>
      <c r="C57" s="583"/>
      <c r="D57" s="596"/>
      <c r="E57" s="583"/>
      <c r="F57" s="599"/>
    </row>
    <row r="58" spans="1:6" ht="12.75">
      <c r="A58" s="77" t="s">
        <v>892</v>
      </c>
      <c r="B58" s="78"/>
      <c r="C58" s="605">
        <f>10000/1000</f>
        <v>10</v>
      </c>
      <c r="D58" s="606"/>
      <c r="E58" s="605"/>
      <c r="F58" s="597">
        <f>C58-E58</f>
        <v>10</v>
      </c>
    </row>
    <row r="59" spans="1:6" ht="12.75">
      <c r="A59" s="77" t="s">
        <v>893</v>
      </c>
      <c r="B59" s="81"/>
      <c r="C59" s="605">
        <v>1</v>
      </c>
      <c r="D59" s="605"/>
      <c r="E59" s="605"/>
      <c r="F59" s="597">
        <f>C59-E59</f>
        <v>1</v>
      </c>
    </row>
    <row r="60" spans="1:6" ht="12.75">
      <c r="A60" s="77" t="s">
        <v>362</v>
      </c>
      <c r="B60" s="81"/>
      <c r="C60" s="605">
        <v>2</v>
      </c>
      <c r="D60" s="605"/>
      <c r="E60" s="605"/>
      <c r="F60" s="597">
        <f>C60-E60</f>
        <v>2</v>
      </c>
    </row>
    <row r="61" spans="1:6" ht="12.75">
      <c r="A61" s="77"/>
      <c r="B61" s="78"/>
      <c r="C61" s="605"/>
      <c r="D61" s="594"/>
      <c r="E61" s="581"/>
      <c r="F61" s="597">
        <f>C61-E61</f>
        <v>0</v>
      </c>
    </row>
    <row r="62" spans="1:6" ht="12.75">
      <c r="A62" s="77"/>
      <c r="B62" s="78"/>
      <c r="C62" s="605"/>
      <c r="D62" s="594"/>
      <c r="E62" s="581"/>
      <c r="F62" s="597">
        <f aca="true" t="shared" si="3" ref="F62:F69">C62-E62</f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840</v>
      </c>
      <c r="B70" s="80" t="s">
        <v>841</v>
      </c>
      <c r="C70" s="271">
        <f>SUM(C58:C69)</f>
        <v>13</v>
      </c>
      <c r="D70" s="595"/>
      <c r="E70" s="271">
        <f>SUM(E58:E69)</f>
        <v>0</v>
      </c>
      <c r="F70" s="598">
        <f>SUM(F58:F69)</f>
        <v>13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842</v>
      </c>
      <c r="B71" s="80" t="s">
        <v>843</v>
      </c>
      <c r="C71" s="271">
        <f>C70+C56+C41+C24</f>
        <v>109684.17</v>
      </c>
      <c r="D71" s="595"/>
      <c r="E71" s="271">
        <f>E70+E56+E41+E24</f>
        <v>59098</v>
      </c>
      <c r="F71" s="598">
        <f>F70+F56+F41+F24</f>
        <v>49686.17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844</v>
      </c>
      <c r="B72" s="80"/>
      <c r="C72" s="583"/>
      <c r="D72" s="596"/>
      <c r="E72" s="583"/>
      <c r="F72" s="599"/>
    </row>
    <row r="73" spans="1:6" ht="14.25" customHeight="1">
      <c r="A73" s="77" t="s">
        <v>833</v>
      </c>
      <c r="B73" s="81"/>
      <c r="C73" s="583"/>
      <c r="D73" s="596"/>
      <c r="E73" s="583"/>
      <c r="F73" s="599"/>
    </row>
    <row r="74" spans="1:6" ht="12.75">
      <c r="A74" s="77" t="s">
        <v>872</v>
      </c>
      <c r="B74" s="81"/>
      <c r="C74" s="605">
        <v>1774</v>
      </c>
      <c r="D74" s="606">
        <v>84.38</v>
      </c>
      <c r="E74" s="581"/>
      <c r="F74" s="597">
        <f>C74-E74</f>
        <v>1774</v>
      </c>
    </row>
    <row r="75" spans="1:6" ht="12.75">
      <c r="A75" s="77" t="s">
        <v>871</v>
      </c>
      <c r="B75" s="81"/>
      <c r="C75" s="605">
        <v>169</v>
      </c>
      <c r="D75" s="606">
        <v>67</v>
      </c>
      <c r="E75" s="581"/>
      <c r="F75" s="597">
        <f aca="true" t="shared" si="4" ref="F75:F87">C75-E75</f>
        <v>169</v>
      </c>
    </row>
    <row r="76" spans="1:6" ht="12.75">
      <c r="A76" s="77" t="s">
        <v>895</v>
      </c>
      <c r="B76" s="81"/>
      <c r="C76" s="605">
        <v>423</v>
      </c>
      <c r="D76" s="606">
        <v>100</v>
      </c>
      <c r="E76" s="581"/>
      <c r="F76" s="597">
        <f t="shared" si="4"/>
        <v>423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568</v>
      </c>
      <c r="B88" s="80" t="s">
        <v>845</v>
      </c>
      <c r="C88" s="271">
        <f>SUM(C74:C87)</f>
        <v>2366</v>
      </c>
      <c r="D88" s="595"/>
      <c r="E88" s="271">
        <f>SUM(E74:E87)</f>
        <v>0</v>
      </c>
      <c r="F88" s="598">
        <f>SUM(F74:F87)</f>
        <v>2366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835</v>
      </c>
      <c r="B89" s="81"/>
      <c r="C89" s="583"/>
      <c r="D89" s="596"/>
      <c r="E89" s="583"/>
      <c r="F89" s="599"/>
    </row>
    <row r="90" spans="1:6" ht="12.75">
      <c r="A90" s="77" t="s">
        <v>544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547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550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553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585</v>
      </c>
      <c r="B105" s="80" t="s">
        <v>846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837</v>
      </c>
      <c r="B106" s="81"/>
      <c r="C106" s="583"/>
      <c r="D106" s="596"/>
      <c r="E106" s="583"/>
      <c r="F106" s="599"/>
    </row>
    <row r="107" spans="1:6" ht="12.75">
      <c r="A107" s="77" t="s">
        <v>544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547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550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553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605</v>
      </c>
      <c r="B122" s="80" t="s">
        <v>847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839</v>
      </c>
      <c r="B123" s="81"/>
      <c r="C123" s="583"/>
      <c r="D123" s="596"/>
      <c r="E123" s="583"/>
      <c r="F123" s="599"/>
    </row>
    <row r="124" spans="1:6" ht="12.75">
      <c r="A124" s="77" t="s">
        <v>544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547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550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553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840</v>
      </c>
      <c r="B139" s="80" t="s">
        <v>848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849</v>
      </c>
      <c r="B140" s="80" t="s">
        <v>850</v>
      </c>
      <c r="C140" s="271">
        <f>C139+C122+C105+C88</f>
        <v>2366</v>
      </c>
      <c r="D140" s="595"/>
      <c r="E140" s="271">
        <f>E139+E122+E105+E88</f>
        <v>0</v>
      </c>
      <c r="F140" s="598">
        <f>F139+F122+F105+F88</f>
        <v>2366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906</v>
      </c>
      <c r="B142" s="87"/>
      <c r="C142" s="86" t="s">
        <v>851</v>
      </c>
      <c r="D142" s="88"/>
      <c r="E142" s="86" t="s">
        <v>852</v>
      </c>
      <c r="F142" s="88"/>
    </row>
    <row r="143" spans="1:6" ht="12.75">
      <c r="A143" s="88"/>
      <c r="B143" s="89"/>
      <c r="C143" s="588" t="s">
        <v>889</v>
      </c>
      <c r="D143" s="88"/>
      <c r="E143" s="88" t="s">
        <v>873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12:F23 D46 C47:F55 C43:F45 C26:F40 F46 C58:F69 C74:F8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2016-04-28T13:15:54Z</cp:lastPrinted>
  <dcterms:created xsi:type="dcterms:W3CDTF">2000-06-29T12:02:40Z</dcterms:created>
  <dcterms:modified xsi:type="dcterms:W3CDTF">2016-04-28T13:16:18Z</dcterms:modified>
  <cp:category/>
  <cp:version/>
  <cp:contentType/>
  <cp:contentStatus/>
</cp:coreProperties>
</file>