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<sst xmlns="http://schemas.openxmlformats.org/spreadsheetml/2006/main" count="1081" uniqueCount="904">
  <si>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</si>
  <si>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</si>
  <si>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</si>
  <si>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</si>
  <si>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</si>
  <si>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</si>
  <si>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</si>
  <si>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</si>
  <si>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</si>
  <si>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</si>
  <si>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</si>
  <si>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</si>
  <si>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</si>
  <si>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</si>
  <si>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</si>
  <si>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</si>
  <si>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</si>
  <si>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</si>
  <si>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</si>
  <si>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</si>
  <si>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</si>
  <si>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</si>
  <si>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</si>
  <si>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</si>
  <si>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</si>
  <si>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</si>
  <si>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</si>
  <si>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</si>
  <si>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</si>
  <si>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</si>
  <si>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</si>
  <si>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</si>
  <si>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</si>
  <si>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</si>
  <si>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</si>
  <si>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</si>
  <si>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</si>
  <si>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</si>
  <si>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</si>
  <si>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</si>
  <si>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</si>
  <si>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</si>
  <si>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</si>
  <si>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</si>
  <si>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</si>
  <si>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</si>
  <si>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</si>
  <si>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</si>
  <si>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</si>
  <si>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</si>
  <si>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</si>
  <si>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</si>
  <si>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</si>
  <si>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</si>
  <si>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</si>
  <si>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</si>
  <si>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</si>
  <si>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</si>
  <si>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</si>
  <si>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</si>
  <si>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</si>
  <si>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</si>
  <si>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</si>
  <si>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</si>
  <si>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</si>
  <si>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</si>
  <si>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</si>
  <si>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</si>
  <si>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</si>
  <si>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</si>
  <si>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</si>
  <si>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</si>
  <si>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</si>
  <si>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</si>
  <si>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</si>
  <si>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</si>
  <si>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</si>
  <si>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</si>
  <si>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</si>
  <si>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</si>
  <si>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</si>
  <si>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</si>
  <si>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</si>
  <si>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</si>
  <si>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</si>
  <si>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</si>
  <si>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</si>
  <si>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</si>
  <si>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</si>
  <si>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</si>
  <si>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</si>
  <si>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</si>
  <si>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</si>
  <si>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</si>
  <si>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</si>
  <si>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</si>
  <si>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</si>
  <si>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</si>
  <si>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</si>
  <si>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</si>
  <si>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</si>
  <si>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</si>
  <si>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</si>
  <si>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</si>
  <si>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</si>
  <si>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</si>
  <si>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</si>
  <si>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</si>
  <si>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</si>
  <si>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</si>
  <si>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</si>
  <si>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</si>
  <si>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</si>
  <si>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</si>
  <si>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</si>
  <si>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</si>
  <si>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</si>
  <si>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</si>
  <si>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</si>
  <si>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</si>
  <si>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</si>
  <si>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</si>
  <si>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</si>
  <si>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</si>
  <si>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</si>
  <si>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</si>
  <si>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</si>
  <si>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</si>
  <si>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</si>
  <si>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</si>
  <si>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</si>
  <si>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</si>
  <si>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</si>
  <si>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</si>
  <si>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</si>
  <si>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</si>
  <si>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</si>
  <si>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</si>
  <si>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</si>
  <si>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</si>
  <si>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</si>
  <si>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</si>
  <si>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</si>
  <si>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</si>
  <si>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</si>
  <si>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</si>
  <si>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</si>
  <si>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</si>
  <si>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</si>
  <si>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</si>
  <si>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</si>
  <si>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</si>
  <si>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</si>
  <si>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</si>
  <si>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</si>
  <si>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</si>
  <si>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</si>
  <si>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</si>
  <si>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</si>
  <si>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</si>
  <si>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</si>
  <si>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</si>
  <si>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</si>
  <si>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</si>
  <si>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</si>
  <si>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</si>
  <si>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</si>
  <si>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</si>
  <si>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</si>
  <si>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</si>
  <si>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</si>
  <si>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</si>
  <si>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</si>
  <si>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</si>
  <si>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</si>
  <si>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</si>
  <si>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</si>
  <si>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</si>
  <si>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</si>
  <si>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</si>
  <si>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</si>
  <si>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</si>
  <si>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</si>
  <si>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</si>
  <si>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</si>
  <si>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</si>
  <si>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</si>
  <si>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</si>
  <si>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</si>
  <si>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</si>
  <si>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</si>
  <si>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</si>
  <si>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</si>
  <si>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</si>
  <si>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</si>
  <si>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</si>
  <si>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</si>
  <si>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</si>
  <si>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</si>
  <si>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</si>
  <si>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</si>
  <si>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</si>
  <si>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</si>
  <si>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</si>
  <si>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</si>
  <si>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</si>
  <si>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</si>
  <si>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</si>
  <si>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</si>
  <si>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</si>
  <si>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</si>
  <si>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</si>
  <si>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</si>
  <si>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</si>
  <si>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</si>
  <si>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</si>
  <si>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</si>
  <si>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</si>
  <si>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</si>
  <si>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</si>
  <si>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</si>
  <si>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</si>
  <si>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</si>
  <si>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</si>
  <si>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</si>
  <si>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</si>
  <si>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</si>
  <si>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</si>
  <si>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</si>
  <si>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</si>
  <si>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</si>
  <si>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</si>
  <si>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</si>
  <si>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</si>
  <si>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</si>
  <si>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</si>
  <si>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</si>
  <si>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</si>
  <si>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</si>
  <si>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</si>
  <si>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</si>
  <si>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</si>
  <si>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</si>
  <si>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</si>
  <si>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</si>
  <si>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</si>
  <si>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</si>
  <si>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</si>
  <si>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</si>
  <si>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</si>
  <si>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</si>
  <si>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</si>
  <si>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</si>
  <si>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</si>
  <si>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</si>
  <si>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</si>
  <si>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</si>
  <si>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</si>
  <si>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</si>
  <si>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</si>
  <si>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</si>
  <si>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</si>
  <si>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</si>
  <si>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</si>
  <si>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</si>
  <si>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</si>
  <si>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</si>
  <si>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</si>
  <si>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</si>
  <si>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</si>
  <si>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</si>
  <si>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</si>
  <si>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</si>
  <si>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</si>
  <si>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</si>
  <si>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</si>
  <si>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</si>
  <si>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</si>
  <si>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</si>
  <si>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</si>
  <si>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</si>
  <si>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</si>
  <si>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</si>
  <si>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</si>
  <si>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</si>
  <si>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</si>
  <si>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</si>
  <si>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</si>
  <si>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</si>
  <si>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</si>
  <si>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</si>
  <si>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</si>
  <si>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</si>
  <si>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</si>
  <si>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</si>
  <si>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</si>
  <si>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</si>
  <si>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</si>
  <si>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</si>
  <si>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</si>
  <si>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</si>
  <si>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</si>
  <si>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</si>
  <si>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</si>
  <si>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</si>
  <si>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</si>
  <si>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</si>
  <si>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</si>
  <si>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</si>
  <si>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</si>
  <si>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</si>
  <si>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</si>
  <si>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</si>
  <si>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</si>
  <si>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</si>
  <si>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</si>
  <si>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</si>
  <si>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</si>
  <si>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</si>
  <si>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</si>
  <si>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</si>
  <si>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</si>
  <si>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</si>
  <si>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</si>
  <si>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</si>
  <si>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</si>
  <si>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</si>
  <si>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</si>
  <si>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</si>
  <si>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</si>
  <si>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</si>
  <si>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</si>
  <si>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</si>
  <si>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</si>
  <si>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</si>
  <si>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</si>
  <si>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</si>
  <si>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</si>
  <si>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</si>
  <si>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</si>
  <si>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</si>
  <si>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</si>
  <si>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</si>
  <si>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</si>
  <si>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</si>
  <si>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</si>
  <si>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</si>
  <si>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</si>
  <si>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</si>
  <si>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</si>
  <si>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</si>
  <si>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</si>
  <si>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</si>
  <si>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</si>
  <si>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</si>
  <si>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</si>
  <si>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</si>
  <si>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</si>
  <si>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</si>
  <si>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</si>
  <si>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</si>
  <si>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</si>
  <si>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</si>
  <si>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</si>
  <si>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</si>
  <si>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</si>
  <si>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</si>
  <si>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</si>
  <si>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</si>
  <si>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</si>
  <si>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</si>
  <si>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</si>
  <si>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</si>
  <si>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</si>
  <si>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</si>
  <si>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</si>
  <si>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</si>
  <si>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</si>
  <si>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</si>
  <si>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</si>
  <si>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</si>
  <si>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</si>
  <si>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</si>
  <si>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</si>
  <si>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</si>
  <si>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</si>
  <si>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</si>
  <si>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</si>
  <si>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</si>
  <si>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</si>
  <si>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</si>
  <si>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</si>
  <si>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</si>
  <si>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</si>
  <si>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</si>
  <si>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</si>
  <si>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</si>
  <si>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</si>
  <si>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</si>
  <si>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</si>
  <si>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</si>
  <si>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</si>
  <si>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</si>
  <si>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</si>
  <si>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</si>
  <si>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</si>
  <si>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</si>
  <si>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</si>
  <si>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</si>
  <si>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</si>
  <si>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</si>
  <si>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</si>
  <si>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</si>
  <si>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</si>
  <si>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</si>
  <si>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</si>
  <si>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</si>
  <si>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</si>
  <si>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</si>
  <si>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</si>
  <si>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</si>
  <si>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</si>
  <si>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</si>
  <si>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</si>
  <si>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</si>
  <si>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</si>
  <si>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</si>
  <si>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</si>
  <si>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</si>
  <si>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</si>
  <si>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</si>
  <si>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</si>
  <si>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</si>
  <si>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</si>
  <si>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</si>
  <si>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</si>
  <si>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</si>
  <si>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</si>
  <si>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</si>
  <si>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</si>
  <si>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</si>
  <si>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</si>
  <si>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</si>
  <si>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</si>
  <si>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</si>
  <si>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</si>
  <si>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</si>
  <si>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</si>
  <si>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</si>
  <si>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</si>
  <si>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</si>
  <si>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</si>
  <si>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</si>
  <si>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</si>
  <si>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</si>
  <si>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</si>
  <si>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</si>
  <si>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</si>
  <si>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</si>
  <si>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</si>
  <si>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</si>
  <si>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</si>
  <si>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</si>
  <si>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</si>
  <si>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</si>
  <si>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</si>
  <si>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</si>
  <si>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</si>
  <si>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</si>
  <si>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</si>
  <si>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</si>
  <si>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</si>
  <si>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</si>
  <si>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</si>
  <si>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</si>
  <si>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</si>
  <si>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</si>
  <si>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</si>
  <si>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</si>
  <si>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</si>
  <si>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</si>
  <si>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</si>
  <si>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</si>
  <si>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</si>
  <si>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</si>
  <si>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</si>
  <si>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</si>
  <si>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</si>
  <si>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</si>
  <si>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</si>
  <si>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</si>
  <si>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</si>
  <si>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</si>
  <si>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</si>
  <si>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</si>
  <si>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</si>
  <si>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</si>
  <si>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</si>
  <si>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</si>
  <si>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</si>
  <si>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</si>
  <si>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</si>
  <si>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</si>
  <si>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</si>
  <si>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</si>
  <si>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</si>
  <si>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</si>
  <si>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</si>
  <si>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</si>
  <si>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</si>
  <si>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</si>
  <si>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</si>
  <si>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</si>
  <si>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</si>
  <si>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</si>
  <si>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</si>
  <si>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</si>
  <si>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</si>
  <si>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</si>
  <si>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</si>
  <si>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</si>
  <si>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</si>
  <si>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</si>
  <si>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</si>
  <si>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</si>
  <si>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</si>
  <si>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</si>
  <si>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</si>
  <si>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</si>
  <si>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</si>
  <si>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</si>
  <si>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</si>
  <si>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</si>
  <si>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</si>
  <si>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</si>
  <si>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</si>
  <si>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</si>
  <si>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</si>
  <si>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</si>
  <si>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</si>
  <si>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</si>
  <si>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</si>
  <si>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</si>
  <si>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</si>
  <si>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</si>
  <si>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</si>
  <si>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</si>
  <si>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</si>
  <si>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</si>
  <si>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</si>
  <si>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</si>
  <si>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</si>
  <si>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</si>
  <si>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</si>
  <si>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</si>
  <si>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</si>
  <si>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</si>
  <si>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</si>
  <si>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</si>
  <si>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</si>
  <si>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</si>
  <si>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</si>
  <si>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</si>
  <si>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</si>
  <si>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</si>
  <si>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</si>
  <si>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</si>
  <si>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</si>
  <si>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</si>
  <si>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</si>
  <si>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</si>
  <si>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</si>
  <si>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</si>
  <si>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</si>
  <si>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</si>
  <si>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</si>
  <si>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</si>
  <si>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</si>
  <si>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</si>
  <si>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</si>
  <si>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</si>
  <si>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</si>
  <si>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</si>
  <si>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</si>
  <si>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</si>
  <si>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</si>
  <si>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</si>
  <si>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</si>
  <si>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</si>
  <si>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</si>
  <si>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</si>
  <si>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</si>
  <si>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</si>
  <si>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</si>
  <si>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</si>
  <si>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</si>
  <si>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</si>
  <si>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</si>
  <si>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</si>
  <si>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</si>
  <si>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</si>
  <si>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</si>
  <si>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</si>
  <si>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</si>
  <si>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</si>
  <si>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</si>
  <si>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</si>
  <si>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</si>
  <si>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</si>
  <si>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</si>
  <si>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</si>
  <si>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</si>
  <si>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</si>
  <si>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</si>
  <si>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</si>
  <si>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</si>
  <si>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</si>
  <si>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</si>
  <si>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</si>
  <si>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</si>
  <si>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</si>
  <si>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</si>
  <si>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</si>
  <si>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</si>
  <si>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</si>
  <si>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</si>
  <si>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</si>
  <si>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</si>
  <si>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</si>
  <si>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</si>
  <si>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</si>
  <si>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</si>
  <si>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</si>
  <si>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</si>
  <si>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</si>
  <si>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</si>
  <si>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</si>
  <si>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</si>
  <si>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</si>
  <si>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</si>
  <si>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</si>
  <si>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</si>
  <si>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</si>
  <si>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</si>
  <si>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</si>
  <si>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</si>
  <si>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</si>
  <si>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</si>
  <si>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</si>
  <si>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</si>
  <si>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</si>
  <si>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</si>
  <si>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</si>
  <si>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</si>
  <si>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</si>
  <si>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</si>
  <si>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</si>
  <si>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</si>
  <si>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</si>
  <si>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</si>
  <si>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</si>
  <si>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</si>
  <si>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</si>
  <si>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</si>
  <si>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</si>
  <si>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</si>
  <si>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</si>
  <si>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</si>
  <si>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</si>
  <si>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</si>
  <si>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</si>
  <si>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</si>
  <si>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</si>
  <si>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</si>
  <si>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</si>
  <si>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</si>
  <si>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</si>
  <si>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</si>
  <si>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</si>
  <si>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</si>
  <si>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</si>
  <si>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</si>
  <si>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</si>
  <si>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</si>
  <si>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</si>
  <si>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</si>
  <si>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</si>
  <si>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</si>
  <si>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</si>
  <si>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</si>
  <si>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</si>
  <si>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</si>
  <si>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</si>
  <si>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</si>
  <si>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</si>
  <si>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</si>
  <si>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</si>
  <si>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</si>
  <si>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</si>
  <si>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</si>
  <si>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</si>
  <si>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</si>
  <si>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</si>
  <si>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</si>
  <si>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</si>
  <si>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</si>
  <si>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</si>
  <si>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</si>
  <si>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</si>
  <si>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</si>
  <si>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</si>
  <si>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</si>
  <si>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</si>
  <si>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</si>
  <si>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</si>
  <si>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</si>
  <si>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</si>
  <si>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</si>
  <si>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</si>
  <si>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</si>
  <si>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</si>
  <si>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</si>
  <si>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</si>
  <si>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</si>
  <si>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</si>
  <si>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</si>
  <si>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</si>
  <si>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</si>
  <si>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</si>
  <si>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</si>
  <si>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</si>
  <si>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</si>
  <si>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</si>
  <si>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</si>
  <si>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</si>
  <si>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</si>
  <si>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</si>
  <si>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</si>
  <si>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</si>
  <si>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</si>
  <si>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</si>
  <si>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</si>
  <si>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</si>
  <si>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</si>
  <si>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</si>
  <si>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</si>
  <si>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</si>
  <si>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</si>
  <si>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</si>
  <si>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</si>
  <si>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</si>
  <si>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</si>
  <si>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</si>
  <si>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</si>
  <si>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</si>
  <si>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</si>
  <si>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</si>
  <si>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</si>
  <si>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</si>
  <si>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</si>
  <si>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</si>
  <si>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</si>
  <si>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</si>
  <si>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</si>
  <si>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</si>
  <si>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</si>
  <si>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</si>
  <si>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</si>
  <si>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</si>
  <si>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</si>
  <si>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</si>
  <si>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</si>
  <si>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</si>
  <si>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</si>
  <si>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</si>
  <si>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</si>
  <si>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</si>
  <si>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</si>
  <si>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</si>
  <si>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</si>
  <si>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</si>
  <si>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</si>
  <si>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</si>
  <si>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</si>
  <si>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</si>
  <si>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</si>
  <si>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</si>
  <si>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</si>
  <si>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</si>
  <si>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</si>
  <si>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</si>
  <si>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</si>
  <si>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</si>
  <si>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</si>
  <si>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</si>
  <si>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</si>
  <si>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</si>
  <si>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</si>
  <si>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</si>
  <si>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</si>
  <si>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</si>
  <si>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</si>
  <si>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</si>
  <si>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</si>
  <si>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</si>
  <si>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</si>
  <si>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</si>
  <si>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</si>
  <si>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</si>
  <si>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</si>
  <si>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</si>
  <si>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</si>
  <si>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</si>
  <si>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</si>
  <si>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</si>
  <si>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</si>
  <si>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</si>
  <si>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</si>
  <si>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</si>
  <si>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</si>
  <si>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</si>
  <si>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</si>
  <si>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</si>
  <si>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</si>
  <si>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</si>
  <si>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</si>
  <si>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</si>
  <si>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</si>
  <si>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</si>
  <si>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</si>
  <si>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</si>
  <si>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</si>
  <si>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</si>
  <si>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</si>
  <si>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</si>
  <si>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</si>
  <si>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</si>
  <si>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</si>
  <si>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</si>
  <si>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</si>
  <si>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</si>
  <si>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</si>
  <si>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</si>
  <si>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</si>
  <si>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</si>
  <si>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</si>
  <si>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</si>
  <si>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</si>
  <si>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</si>
  <si>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</si>
  <si>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</si>
  <si>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</si>
  <si>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</si>
  <si>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</si>
  <si>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</si>
  <si>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</si>
  <si>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</si>
  <si>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</si>
  <si>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</si>
  <si>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</si>
  <si>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</si>
  <si>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</si>
  <si>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</si>
  <si>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</si>
  <si>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</si>
  <si>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</si>
  <si>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</si>
  <si>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</si>
  <si>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</si>
  <si>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</si>
  <si>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</si>
  <si>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</si>
  <si>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</si>
  <si>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</si>
  <si>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</si>
  <si>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</si>
  <si>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</si>
  <si>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</si>
  <si>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</si>
  <si>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</si>
  <si>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</si>
  <si>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</si>
  <si>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</si>
  <si>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</si>
  <si>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</si>
  <si>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</si>
  <si>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</si>
  <si>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</si>
  <si>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</si>
  <si>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</si>
  <si>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</si>
  <si>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</si>
  <si>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</si>
  <si>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</si>
  <si>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</si>
  <si>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</si>
  <si>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</si>
  <si>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</si>
  <si>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</si>
  <si>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01.01.-31.12.2015 г.</t>
  </si>
  <si>
    <t>20.01.2016 г.</t>
  </si>
  <si>
    <t xml:space="preserve">Дата  на съставяне: 20.01.2016 г.                                                                                                                        </t>
  </si>
  <si>
    <t xml:space="preserve">Дата на съставяне: 20.01.2016 г.                       </t>
  </si>
  <si>
    <t>Дата на съставяне: 20.01.2016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</si>
</sst>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121576032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13</v>
      </c>
    </row>
    <row r="5" spans="1:8" ht="15">
      <c r="A5" s="575" t="s">
        <v>5</v>
      </c>
      <c r="B5" s="576"/>
      <c r="C5" s="576"/>
      <c r="D5" s="576"/>
      <c r="E5" s="505" t="s">
        <v>899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80</v>
      </c>
      <c r="D12" s="151">
        <v>89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8</v>
      </c>
      <c r="D13" s="151">
        <v>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220</v>
      </c>
      <c r="D19" s="155">
        <f>SUM(D11:D18)</f>
        <v>230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-307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67</v>
      </c>
      <c r="H31" s="152">
        <v>205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2432</v>
      </c>
      <c r="H33" s="154">
        <f>H27+H31+H32</f>
        <v>2570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16824</v>
      </c>
      <c r="D34" s="155">
        <f>SUM(D35:D38)</f>
        <v>20418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29561</v>
      </c>
      <c r="H36" s="154">
        <f>H25+H17+H33</f>
        <v>29514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3764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995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995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17849</v>
      </c>
      <c r="D45" s="155">
        <f>D34+D39+D44</f>
        <v>20448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3783</v>
      </c>
      <c r="D47" s="151">
        <v>3919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3783</v>
      </c>
      <c r="D51" s="155">
        <f>SUM(D47:D50)</f>
        <v>3919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20</v>
      </c>
      <c r="D54" s="151">
        <v>24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21872</v>
      </c>
      <c r="D55" s="155">
        <f>D19+D20+D21+D27+D32+D45+D51+D53+D54</f>
        <v>24621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601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150</v>
      </c>
      <c r="H61" s="154">
        <f>SUM(H62:H68)</f>
        <v>300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116</v>
      </c>
      <c r="H62" s="152">
        <v>263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2032</v>
      </c>
      <c r="D67" s="151">
        <v>2112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751</v>
      </c>
      <c r="H71" s="161">
        <f>H59+H60+H61+H69+H70</f>
        <v>1773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55</v>
      </c>
      <c r="D74" s="151">
        <v>138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2087</v>
      </c>
      <c r="D75" s="155">
        <f>SUM(D67:D74)</f>
        <v>2250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2485</v>
      </c>
      <c r="D78" s="155">
        <f>SUM(D79:D81)</f>
        <v>2429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2482</v>
      </c>
      <c r="D79" s="151">
        <v>2426</v>
      </c>
      <c r="E79" s="251" t="s">
        <v>242</v>
      </c>
      <c r="F79" s="261" t="s">
        <v>243</v>
      </c>
      <c r="G79" s="162">
        <f>G71+G74+G75+G76</f>
        <v>751</v>
      </c>
      <c r="H79" s="162">
        <f>H71+H74+H75+H76</f>
        <v>1773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1259</v>
      </c>
      <c r="D83" s="151">
        <v>584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3744</v>
      </c>
      <c r="D84" s="155">
        <f>D83+D82+D78</f>
        <v>3013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2523</v>
      </c>
      <c r="D88" s="151">
        <v>1317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2606</v>
      </c>
      <c r="D91" s="155">
        <f>SUM(D87:D90)</f>
        <v>1400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8440</v>
      </c>
      <c r="D93" s="155">
        <f>D64+D75+D84+D91+D92</f>
        <v>6666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30312</v>
      </c>
      <c r="D94" s="164">
        <f>D93+D55</f>
        <v>31287</v>
      </c>
      <c r="E94" s="449" t="s">
        <v>270</v>
      </c>
      <c r="F94" s="289" t="s">
        <v>271</v>
      </c>
      <c r="G94" s="165">
        <f>G36+G39+G55+G79</f>
        <v>30312</v>
      </c>
      <c r="H94" s="165">
        <f>H36+H39+H55+H79</f>
        <v>31287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8" ht="15">
      <c r="A99" s="573">
        <v>42389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9" t="s">
        <v>857</v>
      </c>
      <c r="D100" s="580"/>
      <c r="E100" s="58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9">
      <selection activeCell="A48" sqref="A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"Българска Холдингова Компания" АД</v>
      </c>
      <c r="C2" s="584"/>
      <c r="D2" s="584"/>
      <c r="E2" s="584"/>
      <c r="F2" s="586" t="s">
        <v>2</v>
      </c>
      <c r="G2" s="586"/>
      <c r="H2" s="526">
        <f>'справка №1-БАЛАНС'!H3</f>
        <v>121576032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5" t="str">
        <f>'справка №1-БАЛАНС'!E5</f>
        <v>01.01.-31.12.2015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</v>
      </c>
      <c r="D9" s="46">
        <v>10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45</v>
      </c>
      <c r="D10" s="46">
        <v>64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</v>
      </c>
      <c r="D11" s="46">
        <v>10</v>
      </c>
      <c r="E11" s="300" t="s">
        <v>293</v>
      </c>
      <c r="F11" s="549" t="s">
        <v>294</v>
      </c>
      <c r="G11" s="550">
        <v>102</v>
      </c>
      <c r="H11" s="550">
        <v>83</v>
      </c>
    </row>
    <row r="12" spans="1:8" ht="12">
      <c r="A12" s="298" t="s">
        <v>295</v>
      </c>
      <c r="B12" s="299" t="s">
        <v>296</v>
      </c>
      <c r="C12" s="46">
        <v>588</v>
      </c>
      <c r="D12" s="46">
        <v>572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86</v>
      </c>
      <c r="D13" s="46">
        <v>84</v>
      </c>
      <c r="E13" s="301" t="s">
        <v>51</v>
      </c>
      <c r="F13" s="551" t="s">
        <v>300</v>
      </c>
      <c r="G13" s="548">
        <f>SUM(G9:G12)</f>
        <v>102</v>
      </c>
      <c r="H13" s="548">
        <f>SUM(H9:H12)</f>
        <v>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747</v>
      </c>
      <c r="D19" s="49">
        <f>SUM(D9:D15)+D16</f>
        <v>746</v>
      </c>
      <c r="E19" s="304" t="s">
        <v>317</v>
      </c>
      <c r="F19" s="552" t="s">
        <v>318</v>
      </c>
      <c r="G19" s="550">
        <v>447</v>
      </c>
      <c r="H19" s="550">
        <v>699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54</v>
      </c>
      <c r="E22" s="304" t="s">
        <v>326</v>
      </c>
      <c r="F22" s="552" t="s">
        <v>327</v>
      </c>
      <c r="G22" s="550">
        <v>240</v>
      </c>
      <c r="H22" s="550">
        <v>244</v>
      </c>
    </row>
    <row r="23" spans="1:8" ht="24">
      <c r="A23" s="298" t="s">
        <v>328</v>
      </c>
      <c r="B23" s="305" t="s">
        <v>329</v>
      </c>
      <c r="C23" s="46">
        <v>62</v>
      </c>
      <c r="D23" s="46"/>
      <c r="E23" s="298" t="s">
        <v>330</v>
      </c>
      <c r="F23" s="552" t="s">
        <v>331</v>
      </c>
      <c r="G23" s="550">
        <v>126</v>
      </c>
      <c r="H23" s="550">
        <v>102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813</v>
      </c>
      <c r="H24" s="548">
        <f>SUM(H19:H23)</f>
        <v>1045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>
        <v>100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93</v>
      </c>
      <c r="D26" s="49">
        <f>SUM(D22:D25)</f>
        <v>154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840</v>
      </c>
      <c r="D28" s="50">
        <f>D26+D19</f>
        <v>900</v>
      </c>
      <c r="E28" s="127" t="s">
        <v>339</v>
      </c>
      <c r="F28" s="554" t="s">
        <v>340</v>
      </c>
      <c r="G28" s="548">
        <f>G13+G15+G24</f>
        <v>915</v>
      </c>
      <c r="H28" s="548">
        <f>H13+H15+H24</f>
        <v>1128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75</v>
      </c>
      <c r="D30" s="50">
        <f>IF((H28-D28)&gt;0,H28-D28,0)</f>
        <v>228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840</v>
      </c>
      <c r="D33" s="49">
        <f>D28+D31+D32</f>
        <v>900</v>
      </c>
      <c r="E33" s="127" t="s">
        <v>353</v>
      </c>
      <c r="F33" s="554" t="s">
        <v>354</v>
      </c>
      <c r="G33" s="53">
        <f>G32+G31+G28</f>
        <v>915</v>
      </c>
      <c r="H33" s="53">
        <f>H32+H31+H28</f>
        <v>1128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75</v>
      </c>
      <c r="D34" s="50">
        <f>IF((H33-D33)&gt;0,H33-D33,0)</f>
        <v>228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</v>
      </c>
      <c r="D35" s="49">
        <f>D36+D37+D38</f>
        <v>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7</v>
      </c>
      <c r="D37" s="430">
        <v>19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67</v>
      </c>
      <c r="D39" s="460">
        <f>+IF((H33-D33-D35)&gt;0,H33-D33-D35,0)</f>
        <v>205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67</v>
      </c>
      <c r="D41" s="52">
        <f>IF(D39-D40&gt;0,D39-D40,0)</f>
        <v>205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915</v>
      </c>
      <c r="D42" s="53">
        <f>D33+D35+D39</f>
        <v>1128</v>
      </c>
      <c r="E42" s="128" t="s">
        <v>380</v>
      </c>
      <c r="F42" s="129" t="s">
        <v>381</v>
      </c>
      <c r="G42" s="53">
        <f>G39+G33</f>
        <v>915</v>
      </c>
      <c r="H42" s="53">
        <f>H39+H33</f>
        <v>1128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900</v>
      </c>
      <c r="C48" s="427" t="s">
        <v>383</v>
      </c>
      <c r="D48" s="582" t="s">
        <v>866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 t="s">
        <v>867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B50" sqref="B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01.01.-31.12.2015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115</v>
      </c>
      <c r="D10" s="54">
        <v>143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-85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-657</v>
      </c>
      <c r="D13" s="54">
        <v>-648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284</v>
      </c>
      <c r="D18" s="54">
        <v>27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-24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-372</v>
      </c>
      <c r="D20" s="55">
        <f>SUM(D10:D19)</f>
        <v>-581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3656</v>
      </c>
      <c r="D31" s="54">
        <v>358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2687</v>
      </c>
      <c r="D32" s="55">
        <f>SUM(D22:D31)</f>
        <v>358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-778</v>
      </c>
      <c r="D37" s="54">
        <v>-1778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-29</v>
      </c>
      <c r="D39" s="54">
        <v>-52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-302</v>
      </c>
      <c r="D41" s="54">
        <v>1979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-1109</v>
      </c>
      <c r="D42" s="55">
        <f>SUM(D34:D41)</f>
        <v>149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1206</v>
      </c>
      <c r="D43" s="55">
        <f>D42+D32+D20</f>
        <v>-74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1400</v>
      </c>
      <c r="D44" s="132">
        <v>1474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2606</v>
      </c>
      <c r="D45" s="55">
        <f>D44+D43</f>
        <v>1400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2528</v>
      </c>
      <c r="D46" s="56">
        <v>1322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900</v>
      </c>
      <c r="B50" s="436" t="s">
        <v>383</v>
      </c>
      <c r="C50" s="588" t="s">
        <v>866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 t="s">
        <v>867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1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"Българска Холдингова Компания"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01.01.-31.12.2015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2570</v>
      </c>
      <c r="J11" s="58">
        <f>'справка №1-БАЛАНС'!H29+'справка №1-БАЛАНС'!H32</f>
        <v>0</v>
      </c>
      <c r="K11" s="60"/>
      <c r="L11" s="344">
        <f>SUM(C11:K11)</f>
        <v>29514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2570</v>
      </c>
      <c r="J15" s="61">
        <f t="shared" si="2"/>
        <v>0</v>
      </c>
      <c r="K15" s="61">
        <f t="shared" si="2"/>
        <v>0</v>
      </c>
      <c r="L15" s="344">
        <f t="shared" si="1"/>
        <v>29514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67</v>
      </c>
      <c r="J16" s="345">
        <f>+'справка №1-БАЛАНС'!G32</f>
        <v>0</v>
      </c>
      <c r="K16" s="60"/>
      <c r="L16" s="344">
        <f t="shared" si="1"/>
        <v>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205</v>
      </c>
      <c r="I19" s="60">
        <v>-205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20</v>
      </c>
      <c r="F26" s="185"/>
      <c r="G26" s="185"/>
      <c r="H26" s="185"/>
      <c r="I26" s="185"/>
      <c r="J26" s="185"/>
      <c r="K26" s="185"/>
      <c r="L26" s="344">
        <f t="shared" si="1"/>
        <v>20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2432</v>
      </c>
      <c r="J29" s="59">
        <f t="shared" si="6"/>
        <v>0</v>
      </c>
      <c r="K29" s="59">
        <f t="shared" si="6"/>
        <v>0</v>
      </c>
      <c r="L29" s="344">
        <f t="shared" si="1"/>
        <v>29561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2432</v>
      </c>
      <c r="J32" s="59">
        <f t="shared" si="7"/>
        <v>0</v>
      </c>
      <c r="K32" s="59">
        <f t="shared" si="7"/>
        <v>0</v>
      </c>
      <c r="L32" s="344">
        <f t="shared" si="1"/>
        <v>29561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901</v>
      </c>
      <c r="B38" s="19"/>
      <c r="C38" s="15"/>
      <c r="D38" s="590" t="s">
        <v>383</v>
      </c>
      <c r="E38" s="590"/>
      <c r="F38" s="590"/>
      <c r="G38" s="590"/>
      <c r="H38" s="590"/>
      <c r="I38" s="590"/>
      <c r="J38" s="15" t="s">
        <v>874</v>
      </c>
      <c r="K38" s="15"/>
      <c r="L38" s="590"/>
      <c r="M38" s="590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K1">
      <selection activeCell="R1" sqref="R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"Българска Холдингова Компания"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01.01.-31.12.2015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59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174</v>
      </c>
      <c r="L10" s="65">
        <v>9</v>
      </c>
      <c r="M10" s="65"/>
      <c r="N10" s="74">
        <f aca="true" t="shared" si="4" ref="N10:N39">K10+L10-M10</f>
        <v>183</v>
      </c>
      <c r="O10" s="65"/>
      <c r="P10" s="65"/>
      <c r="Q10" s="74">
        <f t="shared" si="0"/>
        <v>183</v>
      </c>
      <c r="R10" s="74">
        <f t="shared" si="1"/>
        <v>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27</v>
      </c>
      <c r="L11" s="65">
        <v>1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398</v>
      </c>
      <c r="L17" s="75">
        <f>SUM(L9:L16)</f>
        <v>10</v>
      </c>
      <c r="M17" s="75">
        <f>SUM(M9:M16)</f>
        <v>0</v>
      </c>
      <c r="N17" s="74">
        <f t="shared" si="4"/>
        <v>408</v>
      </c>
      <c r="O17" s="75">
        <f>SUM(O9:O16)</f>
        <v>0</v>
      </c>
      <c r="P17" s="75">
        <f>SUM(P9:P16)</f>
        <v>0</v>
      </c>
      <c r="Q17" s="74">
        <f t="shared" si="5"/>
        <v>408</v>
      </c>
      <c r="R17" s="74">
        <f t="shared" si="6"/>
        <v>220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3594</v>
      </c>
      <c r="G27" s="71">
        <f t="shared" si="2"/>
        <v>16824</v>
      </c>
      <c r="H27" s="70">
        <f t="shared" si="8"/>
        <v>0</v>
      </c>
      <c r="I27" s="70">
        <f t="shared" si="8"/>
        <v>0</v>
      </c>
      <c r="J27" s="71">
        <f t="shared" si="3"/>
        <v>16824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16824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>
        <v>112</v>
      </c>
      <c r="G30" s="74">
        <f t="shared" si="2"/>
        <v>11</v>
      </c>
      <c r="H30" s="72"/>
      <c r="I30" s="72"/>
      <c r="J30" s="74">
        <f t="shared" si="3"/>
        <v>11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72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26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995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26</v>
      </c>
      <c r="I33" s="72"/>
      <c r="J33" s="74">
        <f t="shared" si="3"/>
        <v>995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995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20448</v>
      </c>
      <c r="E38" s="194">
        <f aca="true" t="shared" si="12" ref="E38:P38">E27+E32+E37</f>
        <v>969</v>
      </c>
      <c r="F38" s="194">
        <f t="shared" si="12"/>
        <v>3594</v>
      </c>
      <c r="G38" s="74">
        <f t="shared" si="2"/>
        <v>17823</v>
      </c>
      <c r="H38" s="75">
        <f t="shared" si="12"/>
        <v>26</v>
      </c>
      <c r="I38" s="75">
        <f t="shared" si="12"/>
        <v>0</v>
      </c>
      <c r="J38" s="74">
        <f t="shared" si="3"/>
        <v>17849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17849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21079</v>
      </c>
      <c r="E40" s="438">
        <f>E17+E18+E19+E25+E38+E39</f>
        <v>969</v>
      </c>
      <c r="F40" s="438">
        <f aca="true" t="shared" si="13" ref="F40:R40">F17+F18+F19+F25+F38+F39</f>
        <v>3594</v>
      </c>
      <c r="G40" s="438">
        <f t="shared" si="13"/>
        <v>18454</v>
      </c>
      <c r="H40" s="438">
        <f t="shared" si="13"/>
        <v>26</v>
      </c>
      <c r="I40" s="438">
        <f t="shared" si="13"/>
        <v>0</v>
      </c>
      <c r="J40" s="438">
        <f t="shared" si="13"/>
        <v>18480</v>
      </c>
      <c r="K40" s="438">
        <f t="shared" si="13"/>
        <v>401</v>
      </c>
      <c r="L40" s="438">
        <f t="shared" si="13"/>
        <v>10</v>
      </c>
      <c r="M40" s="438">
        <f t="shared" si="13"/>
        <v>0</v>
      </c>
      <c r="N40" s="438">
        <f t="shared" si="13"/>
        <v>411</v>
      </c>
      <c r="O40" s="438">
        <f t="shared" si="13"/>
        <v>0</v>
      </c>
      <c r="P40" s="438">
        <f t="shared" si="13"/>
        <v>0</v>
      </c>
      <c r="Q40" s="438">
        <f t="shared" si="13"/>
        <v>411</v>
      </c>
      <c r="R40" s="438">
        <f t="shared" si="13"/>
        <v>18069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902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8"/>
      <c r="L44" s="598"/>
      <c r="M44" s="598"/>
      <c r="N44" s="598"/>
      <c r="O44" s="603" t="s">
        <v>869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2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"Българска Холдингова Компания" АД</v>
      </c>
      <c r="C3" s="619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01.01.-31.12.2015 г.</v>
      </c>
      <c r="C4" s="617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3783</v>
      </c>
      <c r="D11" s="119">
        <f>SUM(D12:D14)</f>
        <v>0</v>
      </c>
      <c r="E11" s="120">
        <f>SUM(E12:E14)</f>
        <v>3783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3783</v>
      </c>
      <c r="D12" s="108"/>
      <c r="E12" s="120">
        <f aca="true" t="shared" si="0" ref="E12:E42">C12-D12</f>
        <v>3783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3783</v>
      </c>
      <c r="D19" s="104">
        <f>D11+D15+D16</f>
        <v>0</v>
      </c>
      <c r="E19" s="118">
        <f>E11+E15+E16</f>
        <v>3783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20</v>
      </c>
      <c r="D21" s="108"/>
      <c r="E21" s="120">
        <f t="shared" si="0"/>
        <v>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2032</v>
      </c>
      <c r="D24" s="119">
        <f>SUM(D25:D27)</f>
        <v>2032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748</v>
      </c>
      <c r="D25" s="108">
        <v>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65</v>
      </c>
      <c r="D26" s="108">
        <v>65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1219</v>
      </c>
      <c r="D27" s="108">
        <v>1219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55</v>
      </c>
      <c r="D38" s="105">
        <f>SUM(D39:D42)</f>
        <v>55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55</v>
      </c>
      <c r="D42" s="108">
        <v>55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2087</v>
      </c>
      <c r="D43" s="104">
        <f>D24+D28+D29+D31+D30+D32+D33+D38</f>
        <v>2087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5890</v>
      </c>
      <c r="D44" s="103">
        <f>D43+D21+D19+D9</f>
        <v>2087</v>
      </c>
      <c r="E44" s="118">
        <f>E43+E21+E19+E9</f>
        <v>3803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116</v>
      </c>
      <c r="D71" s="105">
        <f>SUM(D72:D74)</f>
        <v>116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116</v>
      </c>
      <c r="D74" s="108">
        <v>116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601</v>
      </c>
      <c r="D75" s="103">
        <f>D76+D78</f>
        <v>601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601</v>
      </c>
      <c r="D76" s="108">
        <v>601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751</v>
      </c>
      <c r="D96" s="104">
        <f>D85+D80+D75+D71+D95</f>
        <v>751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751</v>
      </c>
      <c r="D97" s="104">
        <f>D96+D68+D66</f>
        <v>751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781</v>
      </c>
      <c r="B109" s="613"/>
      <c r="C109" s="613" t="s">
        <v>383</v>
      </c>
      <c r="D109" s="613"/>
      <c r="E109" s="613"/>
      <c r="F109" s="613"/>
    </row>
    <row r="110" spans="1:6" ht="12">
      <c r="A110" s="574">
        <v>42389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897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"Българска Холдингова Компания"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121576032</v>
      </c>
    </row>
    <row r="5" spans="1:9" ht="15">
      <c r="A5" s="501" t="s">
        <v>5</v>
      </c>
      <c r="B5" s="621" t="str">
        <f>'справка №1-БАЛАНС'!E5</f>
        <v>01.01.-31.12.2015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11486740</v>
      </c>
      <c r="D12" s="98"/>
      <c r="E12" s="98"/>
      <c r="F12" s="98">
        <v>16894</v>
      </c>
      <c r="G12" s="98"/>
      <c r="H12" s="98">
        <v>70</v>
      </c>
      <c r="I12" s="434">
        <f>F12+G12-H12</f>
        <v>16824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26</v>
      </c>
      <c r="H15" s="98"/>
      <c r="I15" s="434">
        <f t="shared" si="0"/>
        <v>995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11986740</v>
      </c>
      <c r="D17" s="85">
        <f t="shared" si="1"/>
        <v>0</v>
      </c>
      <c r="E17" s="85">
        <f t="shared" si="1"/>
        <v>0</v>
      </c>
      <c r="F17" s="85">
        <f t="shared" si="1"/>
        <v>17893</v>
      </c>
      <c r="G17" s="85">
        <f t="shared" si="1"/>
        <v>26</v>
      </c>
      <c r="H17" s="85">
        <f t="shared" si="1"/>
        <v>70</v>
      </c>
      <c r="I17" s="434">
        <f t="shared" si="0"/>
        <v>17849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2425</v>
      </c>
      <c r="G23" s="98">
        <v>57</v>
      </c>
      <c r="H23" s="98"/>
      <c r="I23" s="434">
        <f t="shared" si="0"/>
        <v>2482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2443</v>
      </c>
      <c r="G26" s="85">
        <f t="shared" si="2"/>
        <v>57</v>
      </c>
      <c r="H26" s="85">
        <f t="shared" si="2"/>
        <v>15</v>
      </c>
      <c r="I26" s="434">
        <f t="shared" si="0"/>
        <v>2485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 t="s">
        <v>900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43">
      <selection activeCell="A29" sqref="A2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"Българска Холдингова Компания" АД</v>
      </c>
      <c r="C5" s="627"/>
      <c r="D5" s="627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8" t="str">
        <f>'справка №1-БАЛАНС'!E5</f>
        <v>01.01.-31.12.2015 г.</v>
      </c>
      <c r="C6" s="628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0.0929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885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898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16" ht="12" customHeight="1">
      <c r="A27" s="38" t="s">
        <v>601</v>
      </c>
      <c r="B27" s="39" t="s">
        <v>837</v>
      </c>
      <c r="C27" s="429">
        <f>SUM(C26:C26)</f>
        <v>11</v>
      </c>
      <c r="D27" s="429"/>
      <c r="E27" s="429">
        <f>SUM(E26:E26)</f>
        <v>0</v>
      </c>
      <c r="F27" s="442">
        <f>SUM(F26:F26)</f>
        <v>11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886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889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890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894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895</v>
      </c>
      <c r="B41" s="37"/>
      <c r="C41" s="441">
        <v>274</v>
      </c>
      <c r="D41" s="571">
        <v>0.1163</v>
      </c>
      <c r="E41" s="441"/>
      <c r="F41" s="443">
        <f t="shared" si="1"/>
        <v>274</v>
      </c>
    </row>
    <row r="42" spans="1:6" ht="12.75">
      <c r="A42" s="36" t="s">
        <v>896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315</v>
      </c>
      <c r="D43" s="429"/>
      <c r="E43" s="429">
        <f>SUM(E29:E42)</f>
        <v>6</v>
      </c>
      <c r="F43" s="442">
        <f>SUM(F29:F42)</f>
        <v>309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C43+C27+C24+C20</f>
        <v>16857</v>
      </c>
      <c r="D44" s="429"/>
      <c r="E44" s="429">
        <f>E43+E27+E24+E20</f>
        <v>6</v>
      </c>
      <c r="F44" s="442">
        <f>F43+F27+F24+F20</f>
        <v>16851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903</v>
      </c>
      <c r="B64" s="453"/>
      <c r="C64" s="629" t="s">
        <v>850</v>
      </c>
      <c r="D64" s="629"/>
      <c r="E64" s="629"/>
      <c r="F64" s="629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9" t="s">
        <v>858</v>
      </c>
      <c r="D66" s="629"/>
      <c r="E66" s="629"/>
      <c r="F66" s="629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9 C22:F23 C26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2015-10-12T12:27:11Z</cp:lastPrinted>
  <dcterms:created xsi:type="dcterms:W3CDTF">2000-06-29T12:02:40Z</dcterms:created>
  <dcterms:modified xsi:type="dcterms:W3CDTF">2016-01-18T10:08:35Z</dcterms:modified>
  <cp:category/>
  <cp:version/>
  <cp:contentType/>
  <cp:contentStatus/>
</cp:coreProperties>
</file>