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2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<sst xmlns="http://schemas.openxmlformats.org/spreadsheetml/2006/main" count="1061" uniqueCount="875">
  <si>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</si>
  <si>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</si>
  <si>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</si>
  <si>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</si>
  <si>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</si>
  <si>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</si>
  <si>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</si>
  <si>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</si>
  <si>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</si>
  <si>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</si>
  <si>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</si>
  <si>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</si>
  <si>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</si>
  <si>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</si>
  <si>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</si>
  <si>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</si>
  <si>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</si>
  <si>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</si>
  <si>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</si>
  <si>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</si>
  <si>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</si>
  <si>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</si>
  <si>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</si>
  <si>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</si>
  <si>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</si>
  <si>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</si>
  <si>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</si>
  <si>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</si>
  <si>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</si>
  <si>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</si>
  <si>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</si>
  <si>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</si>
  <si>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</si>
  <si>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</si>
  <si>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</si>
  <si>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</si>
  <si>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</si>
  <si>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</si>
  <si>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</si>
  <si>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</si>
  <si>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</si>
  <si>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</si>
  <si>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</si>
  <si>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</si>
  <si>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</si>
  <si>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</si>
  <si>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</si>
  <si>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</si>
  <si>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</si>
  <si>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</si>
  <si>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</si>
  <si>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</si>
  <si>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</si>
  <si>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</si>
  <si>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</si>
  <si>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</si>
  <si>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</si>
  <si>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</si>
  <si>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</si>
  <si>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</si>
  <si>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</si>
  <si>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</si>
  <si>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</si>
  <si>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</si>
  <si>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</si>
  <si>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</si>
  <si>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</si>
  <si>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</si>
  <si>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</si>
  <si>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</si>
  <si>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</si>
  <si>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</si>
  <si>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</si>
  <si>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</si>
  <si>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</si>
  <si>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</si>
  <si>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</si>
  <si>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</si>
  <si>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</si>
  <si>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</si>
  <si>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</si>
  <si>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</si>
  <si>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</si>
  <si>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</si>
  <si>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</si>
  <si>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</si>
  <si>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</si>
  <si>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</si>
  <si>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</si>
  <si>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</si>
  <si>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</si>
  <si>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</si>
  <si>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</si>
  <si>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</si>
  <si>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</si>
  <si>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</si>
  <si>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</si>
  <si>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</si>
  <si>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</si>
  <si>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</si>
  <si>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</si>
  <si>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</si>
  <si>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</si>
  <si>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</si>
  <si>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</si>
  <si>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</si>
  <si>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</si>
  <si>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</si>
  <si>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</si>
  <si>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</si>
  <si>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</si>
  <si>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</si>
  <si>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</si>
  <si>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</si>
  <si>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</si>
  <si>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</si>
  <si>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</si>
  <si>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</si>
  <si>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</si>
  <si>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</si>
  <si>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</si>
  <si>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</si>
  <si>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</si>
  <si>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</si>
  <si>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</si>
  <si>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</si>
  <si>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</si>
  <si>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</si>
  <si>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</si>
  <si>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</si>
  <si>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</si>
  <si>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</si>
  <si>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</si>
  <si>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</si>
  <si>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</si>
  <si>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</si>
  <si>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</si>
  <si>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</si>
  <si>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</si>
  <si>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</si>
  <si>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</si>
  <si>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</si>
  <si>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</si>
  <si>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</si>
  <si>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</si>
  <si>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</si>
  <si>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</si>
  <si>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</si>
  <si>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</si>
  <si>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</si>
  <si>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</si>
  <si>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</si>
  <si>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</si>
  <si>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</si>
  <si>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</si>
  <si>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</si>
  <si>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</si>
  <si>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</si>
  <si>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</si>
  <si>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</si>
  <si>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</si>
  <si>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</si>
  <si>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</si>
  <si>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</si>
  <si>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</si>
  <si>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</si>
  <si>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</si>
  <si>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</si>
  <si>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</si>
  <si>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</si>
  <si>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</si>
  <si>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</si>
  <si>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</si>
  <si>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</si>
  <si>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</si>
  <si>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</si>
  <si>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</si>
  <si>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</si>
  <si>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</si>
  <si>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</si>
  <si>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</si>
  <si>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</si>
  <si>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</si>
  <si>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</si>
  <si>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</si>
  <si>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</si>
  <si>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</si>
  <si>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</si>
  <si>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</si>
  <si>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</si>
  <si>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</si>
  <si>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</si>
  <si>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</si>
  <si>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</si>
  <si>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</si>
  <si>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</si>
  <si>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</si>
  <si>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</si>
  <si>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</si>
  <si>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</si>
  <si>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</si>
  <si>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</si>
  <si>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</si>
  <si>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</si>
  <si>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</si>
  <si>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</si>
  <si>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</si>
  <si>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</si>
  <si>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</si>
  <si>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</si>
  <si>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</si>
  <si>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</si>
  <si>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</si>
  <si>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</si>
  <si>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</si>
  <si>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</si>
  <si>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</si>
  <si>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</si>
  <si>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</si>
  <si>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</si>
  <si>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</si>
  <si>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</si>
  <si>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</si>
  <si>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</si>
  <si>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</si>
  <si>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</si>
  <si>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</si>
  <si>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</si>
  <si>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</si>
  <si>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</si>
  <si>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</si>
  <si>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</si>
  <si>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</si>
  <si>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</si>
  <si>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</si>
  <si>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</si>
  <si>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</si>
  <si>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</si>
  <si>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</si>
  <si>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</si>
  <si>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</si>
  <si>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</si>
  <si>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</si>
  <si>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</si>
  <si>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</si>
  <si>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</si>
  <si>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</si>
  <si>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</si>
  <si>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</si>
  <si>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</si>
  <si>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</si>
  <si>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</si>
  <si>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</si>
  <si>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</si>
  <si>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</si>
  <si>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</si>
  <si>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</si>
  <si>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</si>
  <si>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</si>
  <si>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</si>
  <si>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</si>
  <si>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</si>
  <si>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</si>
  <si>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</si>
  <si>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</si>
  <si>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</si>
  <si>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</si>
  <si>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</si>
  <si>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</si>
  <si>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</si>
  <si>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</si>
  <si>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</si>
  <si>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</si>
  <si>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</si>
  <si>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</si>
  <si>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</si>
  <si>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</si>
  <si>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</si>
  <si>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</si>
  <si>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</si>
  <si>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</si>
  <si>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</si>
  <si>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</si>
  <si>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</si>
  <si>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</si>
  <si>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</si>
  <si>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</si>
  <si>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</si>
  <si>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</si>
  <si>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</si>
  <si>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</si>
  <si>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</si>
  <si>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</si>
  <si>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</si>
  <si>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</si>
  <si>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</si>
  <si>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</si>
  <si>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</si>
  <si>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</si>
  <si>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</si>
  <si>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</si>
  <si>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</si>
  <si>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</si>
  <si>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</si>
  <si>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</si>
  <si>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</si>
  <si>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</si>
  <si>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</si>
  <si>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</si>
  <si>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</si>
  <si>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</si>
  <si>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</si>
  <si>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</si>
  <si>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</si>
  <si>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</si>
  <si>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</si>
  <si>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</si>
  <si>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</si>
  <si>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</si>
  <si>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</si>
  <si>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</si>
  <si>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</si>
  <si>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</si>
  <si>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</si>
  <si>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</si>
  <si>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</si>
  <si>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</si>
  <si>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</si>
  <si>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</si>
  <si>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</si>
  <si>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</si>
  <si>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</si>
  <si>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</si>
  <si>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</si>
  <si>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</si>
  <si>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</si>
  <si>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</si>
  <si>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</si>
  <si>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</si>
  <si>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</si>
  <si>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</si>
  <si>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</si>
  <si>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</si>
  <si>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</si>
  <si>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</si>
  <si>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</si>
  <si>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</si>
  <si>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</si>
  <si>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</si>
  <si>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</si>
  <si>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</si>
  <si>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</si>
  <si>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</si>
  <si>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</si>
  <si>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</si>
  <si>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</si>
  <si>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</si>
  <si>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</si>
  <si>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</si>
  <si>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</si>
  <si>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</si>
  <si>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</si>
  <si>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</si>
  <si>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</si>
  <si>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</si>
  <si>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</si>
  <si>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</si>
  <si>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</si>
  <si>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</si>
  <si>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</si>
  <si>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</si>
  <si>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</si>
  <si>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</si>
  <si>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</si>
  <si>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</si>
  <si>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</si>
  <si>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</si>
  <si>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</si>
  <si>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</si>
  <si>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</si>
  <si>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</si>
  <si>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</si>
  <si>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</si>
  <si>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</si>
  <si>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</si>
  <si>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</si>
  <si>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</si>
  <si>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</si>
  <si>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</si>
  <si>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</si>
  <si>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</si>
  <si>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</si>
  <si>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</si>
  <si>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</si>
  <si>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</si>
  <si>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</si>
  <si>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</si>
  <si>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</si>
  <si>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</si>
  <si>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</si>
  <si>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</si>
  <si>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</si>
  <si>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</si>
  <si>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</si>
  <si>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</si>
  <si>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</si>
  <si>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</si>
  <si>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</si>
  <si>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</si>
  <si>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</si>
  <si>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</si>
  <si>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</si>
  <si>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</si>
  <si>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</si>
  <si>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</si>
  <si>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</si>
  <si>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</si>
  <si>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</si>
  <si>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</si>
  <si>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</si>
  <si>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</si>
  <si>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</si>
  <si>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</si>
  <si>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</si>
  <si>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</si>
  <si>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</si>
  <si>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</si>
  <si>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</si>
  <si>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</si>
  <si>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</si>
  <si>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</si>
  <si>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</si>
  <si>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</si>
  <si>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</si>
  <si>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</si>
  <si>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</si>
  <si>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</si>
  <si>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</si>
  <si>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</si>
  <si>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</si>
  <si>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</si>
  <si>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</si>
  <si>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</si>
  <si>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</si>
  <si>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</si>
  <si>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</si>
  <si>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</si>
  <si>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</si>
  <si>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</si>
  <si>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</si>
  <si>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</si>
  <si>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</si>
  <si>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</si>
  <si>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</si>
  <si>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</si>
  <si>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</si>
  <si>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</si>
  <si>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</si>
  <si>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</si>
  <si>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</si>
  <si>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</si>
  <si>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</si>
  <si>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</si>
  <si>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</si>
  <si>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</si>
  <si>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</si>
  <si>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</si>
  <si>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</si>
  <si>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</si>
  <si>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</si>
  <si>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</si>
  <si>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</si>
  <si>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</si>
  <si>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</si>
  <si>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</si>
  <si>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</si>
  <si>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</si>
  <si>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</si>
  <si>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</si>
  <si>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</si>
  <si>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</si>
  <si>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</si>
  <si>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</si>
  <si>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</si>
  <si>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</si>
  <si>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</si>
  <si>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</si>
  <si>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</si>
  <si>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</si>
  <si>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</si>
  <si>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</si>
  <si>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</si>
  <si>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</si>
  <si>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</si>
  <si>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</si>
  <si>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</si>
  <si>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</si>
  <si>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</si>
  <si>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</si>
  <si>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</si>
  <si>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</si>
  <si>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</si>
  <si>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</si>
  <si>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</si>
  <si>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</si>
  <si>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</si>
  <si>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</si>
  <si>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</si>
  <si>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</si>
  <si>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</si>
  <si>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</si>
  <si>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</si>
  <si>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</si>
  <si>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</si>
  <si>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</si>
  <si>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</si>
  <si>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</si>
  <si>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</si>
  <si>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</si>
  <si>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</si>
  <si>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</si>
  <si>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</si>
  <si>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</si>
  <si>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</si>
  <si>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</si>
  <si>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</si>
  <si>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</si>
  <si>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</si>
  <si>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</si>
  <si>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</si>
  <si>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</si>
  <si>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</si>
  <si>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</si>
  <si>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</si>
  <si>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</si>
  <si>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</si>
  <si>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</si>
  <si>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</si>
  <si>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</si>
  <si>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</si>
  <si>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</si>
  <si>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</si>
  <si>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</si>
  <si>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</si>
  <si>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</si>
  <si>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</si>
  <si>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</si>
  <si>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</si>
  <si>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</si>
  <si>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</si>
  <si>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</si>
  <si>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</si>
  <si>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</si>
  <si>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</si>
  <si>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</si>
  <si>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</si>
  <si>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</si>
  <si>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</si>
  <si>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</si>
  <si>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</si>
  <si>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</si>
  <si>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</si>
  <si>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</si>
  <si>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</si>
  <si>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</si>
  <si>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</si>
  <si>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</si>
  <si>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</si>
  <si>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</si>
  <si>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</si>
  <si>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</si>
  <si>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</si>
  <si>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</si>
  <si>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</si>
  <si>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</si>
  <si>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</si>
  <si>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</si>
  <si>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</si>
  <si>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</si>
  <si>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</si>
  <si>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</si>
  <si>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</si>
  <si>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</si>
  <si>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</si>
  <si>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</si>
  <si>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</si>
  <si>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</si>
  <si>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</si>
  <si>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</si>
  <si>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</si>
  <si>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</si>
  <si>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</si>
  <si>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</si>
  <si>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</si>
  <si>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</si>
  <si>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</si>
  <si>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</si>
  <si>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</si>
  <si>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</si>
  <si>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</si>
  <si>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</si>
  <si>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</si>
  <si>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</si>
  <si>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</si>
  <si>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</si>
  <si>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</si>
  <si>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</si>
  <si>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</si>
  <si>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</si>
  <si>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</si>
  <si>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</si>
  <si>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</si>
  <si>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</si>
  <si>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</si>
  <si>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</si>
  <si>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</si>
  <si>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</si>
  <si>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</si>
  <si>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</si>
  <si>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</si>
  <si>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</si>
  <si>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</si>
  <si>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</si>
  <si>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</si>
  <si>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</si>
  <si>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</si>
  <si>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</si>
  <si>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</si>
  <si>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</si>
  <si>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</si>
  <si>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</si>
  <si>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</si>
  <si>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</si>
  <si>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</si>
  <si>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</si>
  <si>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</si>
  <si>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</si>
  <si>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</si>
  <si>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</si>
  <si>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</si>
  <si>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</si>
  <si>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</si>
  <si>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</si>
  <si>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</si>
  <si>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</si>
  <si>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</si>
  <si>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</si>
  <si>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</si>
  <si>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</si>
  <si>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</si>
  <si>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</si>
  <si>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</si>
  <si>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</si>
  <si>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</si>
  <si>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</si>
  <si>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</si>
  <si>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</si>
  <si>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</si>
  <si>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</si>
  <si>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</si>
  <si>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</si>
  <si>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</si>
  <si>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</si>
  <si>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</si>
  <si>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</si>
  <si>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</si>
  <si>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</si>
  <si>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</si>
  <si>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</si>
  <si>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</si>
  <si>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</si>
  <si>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</si>
  <si>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</si>
  <si>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</si>
  <si>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</si>
  <si>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</si>
  <si>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</si>
  <si>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</si>
  <si>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</si>
  <si>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</si>
  <si>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</si>
  <si>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</si>
  <si>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</si>
  <si>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</si>
  <si>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</si>
  <si>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</si>
  <si>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</si>
  <si>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</si>
  <si>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</si>
  <si>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</si>
  <si>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</si>
  <si>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</si>
  <si>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</si>
  <si>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</si>
  <si>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</si>
  <si>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</si>
  <si>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</si>
  <si>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</si>
  <si>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</si>
  <si>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</si>
  <si>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</si>
  <si>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</si>
  <si>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</si>
  <si>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</si>
  <si>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</si>
  <si>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</si>
  <si>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</si>
  <si>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</si>
  <si>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</si>
  <si>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</si>
  <si>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</si>
  <si>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</si>
  <si>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</si>
  <si>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</si>
  <si>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</si>
  <si>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</si>
  <si>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</si>
  <si>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</si>
  <si>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</si>
  <si>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</si>
  <si>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</si>
  <si>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</si>
  <si>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</si>
  <si>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</si>
  <si>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</si>
  <si>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</si>
  <si>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</si>
  <si>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</si>
  <si>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</si>
  <si>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</si>
  <si>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</si>
  <si>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</si>
  <si>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</si>
  <si>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</si>
  <si>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</si>
  <si>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</si>
  <si>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</si>
  <si>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</si>
  <si>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</si>
  <si>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</si>
  <si>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</si>
  <si>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</si>
  <si>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</si>
  <si>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</si>
  <si>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</si>
  <si>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</si>
  <si>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</si>
  <si>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</si>
  <si>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</si>
  <si>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</si>
  <si>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</si>
  <si>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</si>
  <si>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</si>
  <si>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</si>
  <si>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</si>
  <si>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</si>
  <si>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</si>
  <si>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</si>
  <si>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</si>
  <si>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</si>
  <si>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</si>
  <si>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</si>
  <si>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</si>
  <si>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</si>
  <si>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</si>
  <si>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</si>
  <si>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</si>
  <si>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</si>
  <si>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</si>
  <si>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</si>
  <si>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</si>
  <si>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</si>
  <si>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</si>
  <si>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</si>
  <si>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</si>
  <si>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</si>
  <si>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</si>
  <si>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</si>
  <si>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</si>
  <si>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</si>
  <si>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</si>
  <si>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</si>
  <si>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</si>
  <si>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</si>
  <si>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</si>
  <si>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</si>
  <si>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</si>
  <si>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</si>
  <si>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</si>
  <si>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</si>
  <si>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</si>
  <si>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</si>
  <si>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</si>
  <si>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</si>
  <si>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</si>
  <si>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</si>
  <si>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</si>
  <si>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</si>
  <si>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</si>
  <si>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</si>
  <si>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</si>
  <si>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</si>
  <si>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</si>
  <si>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</si>
  <si>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</si>
  <si>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</si>
  <si>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</si>
  <si>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</si>
  <si>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</si>
  <si>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</si>
  <si>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</si>
  <si>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</si>
  <si>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</si>
  <si>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</si>
  <si>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</si>
  <si>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</si>
  <si>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</si>
  <si>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</si>
  <si>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</si>
  <si>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</si>
  <si>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</si>
  <si>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</si>
  <si>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</si>
  <si>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</si>
  <si>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</si>
  <si>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</si>
  <si>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</si>
  <si>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</si>
  <si>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</si>
  <si>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</si>
  <si>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</si>
  <si>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</si>
  <si>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</si>
  <si>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</si>
  <si>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</si>
  <si>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</si>
  <si>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</si>
  <si>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</si>
  <si>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</si>
  <si>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</si>
  <si>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</si>
  <si>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</si>
  <si>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</si>
  <si>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</si>
  <si>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</si>
  <si>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</si>
  <si>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</si>
  <si>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</si>
  <si>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</si>
  <si>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</si>
  <si>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</si>
  <si>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</si>
  <si>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</si>
  <si>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</si>
  <si>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</si>
  <si>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</si>
  <si>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</si>
  <si>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</si>
  <si>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</si>
  <si>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</si>
  <si>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</si>
  <si>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</si>
  <si>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</si>
  <si>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</si>
  <si>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</si>
  <si>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</si>
  <si>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</si>
  <si>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</si>
  <si>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</si>
  <si>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</si>
  <si>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ВИНЪС АД</t>
  </si>
  <si>
    <t>1 ОЛ ТРЕЙД АД</t>
  </si>
  <si>
    <t>01.01.2011-30.09.2011</t>
  </si>
  <si>
    <t>1. ОЛ ТРЕЙД АД</t>
  </si>
  <si>
    <t>КОНСОЛИДИРАН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</si>
</sst>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/m/yyyy&quot; &quot;&quot;г.&quot;;@"/>
    <numFmt numFmtId="181" formatCode="dd/mm/yyyy&quot; &quot;&quot;г.&quot;;@"/>
  </numFmts>
  <fonts count="55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78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81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80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81" fontId="9" fillId="0" borderId="32" xfId="61" applyNumberFormat="1" applyFont="1" applyBorder="1" applyAlignment="1" applyProtection="1">
      <alignment horizontal="left" vertical="top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81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81" fontId="9" fillId="0" borderId="0" xfId="59" applyNumberFormat="1" applyFont="1" applyBorder="1" applyAlignment="1" applyProtection="1">
      <alignment horizontal="center" vertical="justify" wrapText="1"/>
      <protection/>
    </xf>
    <xf numFmtId="181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81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81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="80" zoomScaleNormal="80" zoomScalePageLayoutView="0" workbookViewId="0" topLeftCell="A43">
      <selection activeCell="E76" sqref="E76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870</v>
      </c>
      <c r="F3" s="217" t="s">
        <v>2</v>
      </c>
      <c r="G3" s="172"/>
      <c r="H3" s="461">
        <v>175002913</v>
      </c>
    </row>
    <row r="4" spans="1:8" ht="15">
      <c r="A4" s="575" t="s">
        <v>3</v>
      </c>
      <c r="B4" s="581"/>
      <c r="C4" s="581"/>
      <c r="D4" s="581"/>
      <c r="E4" s="504" t="s">
        <v>874</v>
      </c>
      <c r="F4" s="577" t="s">
        <v>4</v>
      </c>
      <c r="G4" s="578"/>
      <c r="H4" s="461" t="s">
        <v>159</v>
      </c>
    </row>
    <row r="5" spans="1:8" ht="15">
      <c r="A5" s="575" t="s">
        <v>5</v>
      </c>
      <c r="B5" s="576"/>
      <c r="C5" s="576"/>
      <c r="D5" s="576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1849</v>
      </c>
      <c r="D11" s="151"/>
      <c r="E11" s="237" t="s">
        <v>22</v>
      </c>
      <c r="F11" s="242" t="s">
        <v>23</v>
      </c>
      <c r="G11" s="152">
        <v>3063</v>
      </c>
      <c r="H11" s="152"/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3063</v>
      </c>
      <c r="H17" s="154">
        <f>H11+H14+H15+H16</f>
        <v>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1849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-18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63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-81</v>
      </c>
      <c r="H29" s="316"/>
      <c r="M29" s="157"/>
    </row>
    <row r="30" spans="1:8" ht="15">
      <c r="A30" s="235" t="s">
        <v>90</v>
      </c>
      <c r="B30" s="241" t="s">
        <v>91</v>
      </c>
      <c r="C30" s="151">
        <v>1075</v>
      </c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1075</v>
      </c>
      <c r="D32" s="155">
        <f>D30+D31</f>
        <v>0</v>
      </c>
      <c r="E32" s="243" t="s">
        <v>100</v>
      </c>
      <c r="F32" s="242" t="s">
        <v>101</v>
      </c>
      <c r="G32" s="316">
        <v>-3</v>
      </c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-21</v>
      </c>
      <c r="H33" s="154">
        <f>H27+H31+H32</f>
        <v>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855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3042</v>
      </c>
      <c r="H36" s="154">
        <f>H25+H17+H33</f>
        <v>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805</v>
      </c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2924</v>
      </c>
      <c r="D55" s="155">
        <f>D19+D20+D21+D27+D32+D45+D51+D53+D54</f>
        <v>0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25</v>
      </c>
      <c r="H59" s="152"/>
      <c r="M59" s="157"/>
    </row>
    <row r="60" spans="1:8" ht="15">
      <c r="A60" s="235" t="s">
        <v>183</v>
      </c>
      <c r="B60" s="241" t="s">
        <v>184</v>
      </c>
      <c r="C60" s="151">
        <v>710</v>
      </c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58</v>
      </c>
      <c r="H61" s="154">
        <f>SUM(H62:H68)</f>
        <v>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27</v>
      </c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710</v>
      </c>
      <c r="D64" s="155">
        <f>SUM(D58:D63)</f>
        <v>0</v>
      </c>
      <c r="E64" s="237" t="s">
        <v>200</v>
      </c>
      <c r="F64" s="242" t="s">
        <v>201</v>
      </c>
      <c r="G64" s="152">
        <v>26</v>
      </c>
      <c r="H64" s="152"/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>
        <v>194</v>
      </c>
      <c r="D67" s="151"/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5</v>
      </c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83</v>
      </c>
      <c r="H71" s="161">
        <f>H59+H60+H61+H69+H70</f>
        <v>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195</v>
      </c>
      <c r="D75" s="155">
        <f>SUM(D67:D74)</f>
        <v>0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83</v>
      </c>
      <c r="H79" s="162">
        <f>H71+H74+H75+H76</f>
        <v>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100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100</v>
      </c>
      <c r="D91" s="155">
        <f>SUM(D87:D90)</f>
        <v>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1006</v>
      </c>
      <c r="D93" s="155">
        <f>D64+D75+D84+D91+D92</f>
        <v>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3930</v>
      </c>
      <c r="D94" s="164">
        <f>D93+D55</f>
        <v>0</v>
      </c>
      <c r="E94" s="449" t="s">
        <v>270</v>
      </c>
      <c r="F94" s="289" t="s">
        <v>271</v>
      </c>
      <c r="G94" s="165">
        <f>G36+G39+G55+G79</f>
        <v>3930</v>
      </c>
      <c r="H94" s="165">
        <f>H36+H39+H55+H79</f>
        <v>0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79" t="s">
        <v>273</v>
      </c>
      <c r="D98" s="579"/>
      <c r="E98" s="57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79" t="s">
        <v>861</v>
      </c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1">
      <selection activeCell="H51" sqref="H51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ВИНЪС АД</v>
      </c>
      <c r="C2" s="584"/>
      <c r="D2" s="584"/>
      <c r="E2" s="584"/>
      <c r="F2" s="586" t="s">
        <v>2</v>
      </c>
      <c r="G2" s="586"/>
      <c r="H2" s="526">
        <f>'справка №1-БАЛАНС'!H3</f>
        <v>175002913</v>
      </c>
    </row>
    <row r="3" spans="1:8" ht="15">
      <c r="A3" s="467" t="s">
        <v>275</v>
      </c>
      <c r="B3" s="584" t="str">
        <f>'справка №1-БАЛАНС'!E4</f>
        <v>КОНСОЛИДИРАН</v>
      </c>
      <c r="C3" s="584"/>
      <c r="D3" s="584"/>
      <c r="E3" s="584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5" t="str">
        <f>'справка №1-БАЛАНС'!E5</f>
        <v>01.01.2011-30.09.2011</v>
      </c>
      <c r="C4" s="585"/>
      <c r="D4" s="585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17</v>
      </c>
      <c r="D10" s="46"/>
      <c r="E10" s="298" t="s">
        <v>289</v>
      </c>
      <c r="F10" s="549" t="s">
        <v>290</v>
      </c>
      <c r="G10" s="550">
        <v>94</v>
      </c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6</v>
      </c>
      <c r="D12" s="46"/>
      <c r="E12" s="300" t="s">
        <v>78</v>
      </c>
      <c r="F12" s="549" t="s">
        <v>297</v>
      </c>
      <c r="G12" s="550"/>
      <c r="H12" s="550"/>
    </row>
    <row r="13" spans="1:18" ht="12">
      <c r="A13" s="298" t="s">
        <v>298</v>
      </c>
      <c r="B13" s="299" t="s">
        <v>299</v>
      </c>
      <c r="C13" s="46"/>
      <c r="D13" s="46"/>
      <c r="E13" s="301" t="s">
        <v>51</v>
      </c>
      <c r="F13" s="551" t="s">
        <v>300</v>
      </c>
      <c r="G13" s="548">
        <f>SUM(G9:G12)</f>
        <v>94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109</v>
      </c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4</v>
      </c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136</v>
      </c>
      <c r="D19" s="49">
        <f>SUM(D9:D15)+D16</f>
        <v>0</v>
      </c>
      <c r="E19" s="304" t="s">
        <v>317</v>
      </c>
      <c r="F19" s="552" t="s">
        <v>318</v>
      </c>
      <c r="G19" s="550">
        <v>47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</v>
      </c>
      <c r="D22" s="46"/>
      <c r="E22" s="304" t="s">
        <v>326</v>
      </c>
      <c r="F22" s="552" t="s">
        <v>327</v>
      </c>
      <c r="G22" s="550"/>
      <c r="H22" s="550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4" t="s">
        <v>334</v>
      </c>
      <c r="G24" s="548">
        <f>SUM(G19:G23)</f>
        <v>47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</v>
      </c>
      <c r="D25" s="46"/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8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144</v>
      </c>
      <c r="D28" s="50">
        <f>D26+D19</f>
        <v>0</v>
      </c>
      <c r="E28" s="127" t="s">
        <v>339</v>
      </c>
      <c r="F28" s="554" t="s">
        <v>340</v>
      </c>
      <c r="G28" s="548">
        <f>G13+G15+G24</f>
        <v>141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3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857</v>
      </c>
      <c r="B31" s="306" t="s">
        <v>345</v>
      </c>
      <c r="C31" s="46"/>
      <c r="D31" s="46"/>
      <c r="E31" s="296" t="s">
        <v>860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144</v>
      </c>
      <c r="D33" s="49">
        <f>D28-D31+D32</f>
        <v>0</v>
      </c>
      <c r="E33" s="127" t="s">
        <v>353</v>
      </c>
      <c r="F33" s="554" t="s">
        <v>354</v>
      </c>
      <c r="G33" s="53">
        <f>G32-G31+G28</f>
        <v>141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3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3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3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144</v>
      </c>
      <c r="D42" s="53">
        <f>D33+D35+D39</f>
        <v>0</v>
      </c>
      <c r="E42" s="128" t="s">
        <v>380</v>
      </c>
      <c r="F42" s="129" t="s">
        <v>381</v>
      </c>
      <c r="G42" s="53">
        <f>G39+G33</f>
        <v>144</v>
      </c>
      <c r="H42" s="53">
        <f>H39+H33</f>
        <v>0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868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/>
      <c r="C48" s="427" t="s">
        <v>383</v>
      </c>
      <c r="D48" s="582"/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785</v>
      </c>
      <c r="D50" s="583"/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view="pageBreakPreview" zoomScale="98" zoomScaleSheetLayoutView="98" zoomScalePageLayoutView="0" workbookViewId="0" topLeftCell="A16">
      <selection activeCell="C45" sqref="C45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385</v>
      </c>
      <c r="B4" s="470" t="str">
        <f>'справка №1-БАЛАНС'!E3</f>
        <v>ВИНЪС АД</v>
      </c>
      <c r="C4" s="541" t="s">
        <v>2</v>
      </c>
      <c r="D4" s="541">
        <f>'справка №1-БАЛАНС'!H3</f>
        <v>175002913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01.01.2011-30.09.2011</v>
      </c>
      <c r="C6" s="472"/>
      <c r="D6" s="473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142</v>
      </c>
      <c r="D10" s="54"/>
      <c r="E10" s="130"/>
      <c r="F10" s="130"/>
    </row>
    <row r="11" spans="1:13" ht="12">
      <c r="A11" s="332" t="s">
        <v>390</v>
      </c>
      <c r="B11" s="333" t="s">
        <v>391</v>
      </c>
      <c r="C11" s="54">
        <v>-71</v>
      </c>
      <c r="D11" s="54"/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-6</v>
      </c>
      <c r="D13" s="54"/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f>-23+5</f>
        <v>-18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>
        <v>-8</v>
      </c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39</v>
      </c>
      <c r="D20" s="55">
        <f>SUM(D10:D19)</f>
        <v>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-7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-7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f>23+47+7</f>
        <v>77</v>
      </c>
      <c r="D36" s="54"/>
      <c r="E36" s="130"/>
      <c r="F36" s="130"/>
    </row>
    <row r="37" spans="1:6" ht="12">
      <c r="A37" s="332" t="s">
        <v>439</v>
      </c>
      <c r="B37" s="333" t="s">
        <v>440</v>
      </c>
      <c r="C37" s="54">
        <f>-102-49</f>
        <v>-151</v>
      </c>
      <c r="D37" s="54"/>
      <c r="E37" s="130"/>
      <c r="F37" s="130"/>
    </row>
    <row r="38" spans="1:6" ht="12">
      <c r="A38" s="332" t="s">
        <v>441</v>
      </c>
      <c r="B38" s="333" t="s">
        <v>442</v>
      </c>
      <c r="C38" s="54"/>
      <c r="D38" s="54"/>
      <c r="E38" s="130"/>
      <c r="F38" s="130"/>
    </row>
    <row r="39" spans="1:6" ht="12">
      <c r="A39" s="332" t="s">
        <v>443</v>
      </c>
      <c r="B39" s="333" t="s">
        <v>444</v>
      </c>
      <c r="C39" s="54"/>
      <c r="D39" s="54"/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/>
      <c r="D41" s="54"/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-74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-42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142</v>
      </c>
      <c r="D44" s="132"/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100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/>
      <c r="D46" s="56"/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8"/>
      <c r="D50" s="58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4">
      <selection activeCell="C11" sqref="C11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461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ВИНЪС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175002913</v>
      </c>
      <c r="N3" s="2"/>
    </row>
    <row r="4" spans="1:15" s="532" customFormat="1" ht="13.5" customHeight="1">
      <c r="A4" s="467" t="s">
        <v>462</v>
      </c>
      <c r="B4" s="591" t="str">
        <f>'справка №1-БАЛАНС'!E4</f>
        <v>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4</v>
      </c>
      <c r="L4" s="594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5" t="str">
        <f>'справка №1-БАЛАНС'!E5</f>
        <v>01.01.2011-30.09.2011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3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0</v>
      </c>
      <c r="K11" s="60"/>
      <c r="L11" s="344">
        <f>SUM(C11:K11)</f>
        <v>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0</v>
      </c>
      <c r="K15" s="61">
        <f t="shared" si="2"/>
        <v>0</v>
      </c>
      <c r="L15" s="344">
        <f t="shared" si="1"/>
        <v>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</v>
      </c>
      <c r="K16" s="60"/>
      <c r="L16" s="344">
        <f t="shared" si="1"/>
        <v>-3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</v>
      </c>
      <c r="K29" s="59">
        <f t="shared" si="6"/>
        <v>0</v>
      </c>
      <c r="L29" s="344">
        <f t="shared" si="1"/>
        <v>-3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</v>
      </c>
      <c r="K32" s="59">
        <f t="shared" si="7"/>
        <v>0</v>
      </c>
      <c r="L32" s="344">
        <f t="shared" si="1"/>
        <v>-3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869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0" t="s">
        <v>523</v>
      </c>
      <c r="E38" s="590"/>
      <c r="F38" s="590"/>
      <c r="G38" s="590"/>
      <c r="H38" s="590"/>
      <c r="I38" s="590"/>
      <c r="J38" s="15" t="s">
        <v>864</v>
      </c>
      <c r="K38" s="15"/>
      <c r="L38" s="590"/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13">
      <selection activeCell="H32" sqref="H3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6" t="s">
        <v>385</v>
      </c>
      <c r="B2" s="597"/>
      <c r="C2" s="598" t="str">
        <f>'справка №1-БАЛАНС'!E3</f>
        <v>ВИНЪС АД</v>
      </c>
      <c r="D2" s="598"/>
      <c r="E2" s="598"/>
      <c r="F2" s="598"/>
      <c r="G2" s="598"/>
      <c r="H2" s="598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175002913</v>
      </c>
      <c r="P2" s="483"/>
      <c r="Q2" s="483"/>
      <c r="R2" s="526"/>
    </row>
    <row r="3" spans="1:18" ht="15">
      <c r="A3" s="596" t="s">
        <v>5</v>
      </c>
      <c r="B3" s="597"/>
      <c r="C3" s="599" t="str">
        <f>'справка №1-БАЛАНС'!E5</f>
        <v>01.01.2011-30.09.2011</v>
      </c>
      <c r="D3" s="599"/>
      <c r="E3" s="599"/>
      <c r="F3" s="485"/>
      <c r="G3" s="485"/>
      <c r="H3" s="485"/>
      <c r="I3" s="485"/>
      <c r="J3" s="485"/>
      <c r="K3" s="485"/>
      <c r="L3" s="485"/>
      <c r="M3" s="604" t="s">
        <v>4</v>
      </c>
      <c r="N3" s="604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525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526</v>
      </c>
    </row>
    <row r="5" spans="1:18" s="100" customFormat="1" ht="30.75" customHeight="1">
      <c r="A5" s="605" t="s">
        <v>465</v>
      </c>
      <c r="B5" s="606"/>
      <c r="C5" s="609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0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02" t="s">
        <v>531</v>
      </c>
      <c r="R5" s="602" t="s">
        <v>532</v>
      </c>
    </row>
    <row r="6" spans="1:18" s="100" customFormat="1" ht="48">
      <c r="A6" s="607"/>
      <c r="B6" s="608"/>
      <c r="C6" s="610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0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03"/>
      <c r="R6" s="60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/>
      <c r="E9" s="189">
        <v>1849</v>
      </c>
      <c r="F9" s="189"/>
      <c r="G9" s="74">
        <f>D9+E9-F9</f>
        <v>1849</v>
      </c>
      <c r="H9" s="65"/>
      <c r="I9" s="65"/>
      <c r="J9" s="74">
        <f>G9+H9-I9</f>
        <v>1849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1849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865</v>
      </c>
      <c r="B15" s="374" t="s">
        <v>866</v>
      </c>
      <c r="C15" s="456" t="s">
        <v>867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0</v>
      </c>
      <c r="E17" s="194">
        <f>SUM(E9:E16)</f>
        <v>1849</v>
      </c>
      <c r="F17" s="194">
        <f>SUM(F9:F16)</f>
        <v>0</v>
      </c>
      <c r="G17" s="74">
        <f t="shared" si="2"/>
        <v>1849</v>
      </c>
      <c r="H17" s="75">
        <f>SUM(H9:H16)</f>
        <v>0</v>
      </c>
      <c r="I17" s="75">
        <f>SUM(I9:I16)</f>
        <v>0</v>
      </c>
      <c r="J17" s="74">
        <f t="shared" si="3"/>
        <v>1849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1849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842</v>
      </c>
      <c r="C25" s="376" t="s">
        <v>584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858</v>
      </c>
      <c r="C27" s="380" t="s">
        <v>587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859</v>
      </c>
      <c r="C38" s="369" t="s">
        <v>603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604</v>
      </c>
      <c r="B39" s="370" t="s">
        <v>605</v>
      </c>
      <c r="C39" s="369" t="s">
        <v>606</v>
      </c>
      <c r="D39" s="572"/>
      <c r="E39" s="572">
        <v>1075</v>
      </c>
      <c r="F39" s="572"/>
      <c r="G39" s="74">
        <f t="shared" si="2"/>
        <v>1075</v>
      </c>
      <c r="H39" s="572"/>
      <c r="I39" s="572"/>
      <c r="J39" s="74">
        <f t="shared" si="3"/>
        <v>1075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1075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0</v>
      </c>
      <c r="E40" s="438">
        <f>E17+E18+E19+E25+E38+E39</f>
        <v>2924</v>
      </c>
      <c r="F40" s="438">
        <f aca="true" t="shared" si="13" ref="F40:R40">F17+F18+F19+F25+F38+F39</f>
        <v>0</v>
      </c>
      <c r="G40" s="438">
        <f t="shared" si="13"/>
        <v>2924</v>
      </c>
      <c r="H40" s="438">
        <f t="shared" si="13"/>
        <v>0</v>
      </c>
      <c r="I40" s="438">
        <f t="shared" si="13"/>
        <v>0</v>
      </c>
      <c r="J40" s="438">
        <f t="shared" si="13"/>
        <v>2924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2924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11"/>
      <c r="L44" s="611"/>
      <c r="M44" s="611"/>
      <c r="N44" s="611"/>
      <c r="O44" s="600" t="s">
        <v>785</v>
      </c>
      <c r="P44" s="601"/>
      <c r="Q44" s="601"/>
      <c r="R44" s="601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40">
      <selection activeCell="D94" sqref="D9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612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385</v>
      </c>
      <c r="B3" s="618" t="str">
        <f>'справка №1-БАЛАНС'!E3</f>
        <v>ВИНЪС АД</v>
      </c>
      <c r="C3" s="619"/>
      <c r="D3" s="526" t="s">
        <v>2</v>
      </c>
      <c r="E3" s="107">
        <f>'справка №1-БАЛАНС'!H3</f>
        <v>175002913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6" t="str">
        <f>'справка №1-БАЛАНС'!E5</f>
        <v>01.01.2011-30.09.2011</v>
      </c>
      <c r="C4" s="617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613</v>
      </c>
      <c r="B5" s="496"/>
      <c r="C5" s="497"/>
      <c r="D5" s="107"/>
      <c r="E5" s="498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194</v>
      </c>
      <c r="D24" s="119">
        <f>SUM(D25:D27)</f>
        <v>194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172</v>
      </c>
      <c r="D25" s="108">
        <v>172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22</v>
      </c>
      <c r="D27" s="108">
        <v>22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/>
      <c r="D28" s="108"/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/>
      <c r="D29" s="108"/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/>
      <c r="D31" s="108"/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</v>
      </c>
      <c r="D33" s="105">
        <f>SUM(D34:D37)</f>
        <v>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</v>
      </c>
      <c r="D35" s="108">
        <v>1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/>
      <c r="D37" s="108"/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/>
      <c r="D42" s="108"/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195</v>
      </c>
      <c r="D43" s="104">
        <f>D24+D28+D29+D31+D30+D32+D33+D38</f>
        <v>195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195</v>
      </c>
      <c r="D44" s="103">
        <f>D43+D21+D19+D9</f>
        <v>195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/>
      <c r="D57" s="108"/>
      <c r="E57" s="119">
        <f t="shared" si="1"/>
        <v>0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/>
      <c r="D62" s="108"/>
      <c r="E62" s="119">
        <f t="shared" si="1"/>
        <v>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27</v>
      </c>
      <c r="D71" s="105">
        <f>SUM(D72:D74)</f>
        <v>27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27</v>
      </c>
      <c r="D72" s="108">
        <v>27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25</v>
      </c>
      <c r="D75" s="103">
        <f>D76+D78</f>
        <v>25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25</v>
      </c>
      <c r="D76" s="108">
        <v>25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31</v>
      </c>
      <c r="D85" s="104">
        <f>SUM(D86:D90)+D94</f>
        <v>31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26</v>
      </c>
      <c r="D87" s="108">
        <v>26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/>
      <c r="D88" s="108"/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/>
      <c r="D89" s="108"/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5</v>
      </c>
      <c r="D93" s="108">
        <v>5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/>
      <c r="D94" s="108"/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/>
      <c r="D95" s="108"/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83</v>
      </c>
      <c r="D96" s="104">
        <f>D85+D80+D75+D71+D95</f>
        <v>83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83</v>
      </c>
      <c r="D97" s="104">
        <f>D96+D68+D66</f>
        <v>83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780</v>
      </c>
      <c r="B105" s="395" t="s">
        <v>781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783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784</v>
      </c>
      <c r="B109" s="613"/>
      <c r="C109" s="613" t="s">
        <v>383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785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9" sqref="A19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385</v>
      </c>
      <c r="B4" s="620" t="str">
        <f>'справка №1-БАЛАНС'!E3</f>
        <v>ВИНЪС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175002913</v>
      </c>
    </row>
    <row r="5" spans="1:9" ht="15">
      <c r="A5" s="501" t="s">
        <v>5</v>
      </c>
      <c r="B5" s="621" t="str">
        <f>'справка №1-БАЛАНС'!E5</f>
        <v>01.01.2011-30.09.2011</v>
      </c>
      <c r="C5" s="621"/>
      <c r="D5" s="621"/>
      <c r="E5" s="621"/>
      <c r="F5" s="621"/>
      <c r="G5" s="624" t="s">
        <v>4</v>
      </c>
      <c r="H5" s="625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788</v>
      </c>
    </row>
    <row r="7" spans="1:9" s="520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784</v>
      </c>
      <c r="B30" s="623"/>
      <c r="C30" s="623"/>
      <c r="D30" s="459" t="s">
        <v>823</v>
      </c>
      <c r="E30" s="622"/>
      <c r="F30" s="622"/>
      <c r="G30" s="622"/>
      <c r="H30" s="420" t="s">
        <v>785</v>
      </c>
      <c r="I30" s="622"/>
      <c r="J30" s="62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61">
      <selection activeCell="E6" sqref="E6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7" t="str">
        <f>'справка №1-БАЛАНС'!E3</f>
        <v>ВИНЪС АД</v>
      </c>
      <c r="C5" s="627"/>
      <c r="D5" s="627"/>
      <c r="E5" s="570" t="s">
        <v>2</v>
      </c>
      <c r="F5" s="451">
        <f>'справка №1-БАЛАНС'!H3</f>
        <v>175002913</v>
      </c>
    </row>
    <row r="6" spans="1:13" ht="15" customHeight="1">
      <c r="A6" s="27" t="s">
        <v>826</v>
      </c>
      <c r="B6" s="628" t="str">
        <f>'справка №1-БАЛАНС'!E5</f>
        <v>01.01.2011-30.09.2011</v>
      </c>
      <c r="C6" s="628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 t="s">
        <v>834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835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836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837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838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839</v>
      </c>
      <c r="B45" s="40"/>
      <c r="C45" s="429"/>
      <c r="D45" s="429"/>
      <c r="E45" s="429"/>
      <c r="F45" s="442"/>
    </row>
    <row r="46" spans="1:6" ht="12.75">
      <c r="A46" s="36" t="s">
        <v>873</v>
      </c>
      <c r="B46" s="40"/>
      <c r="C46" s="441">
        <v>1660</v>
      </c>
      <c r="D46" s="441">
        <v>42</v>
      </c>
      <c r="E46" s="441"/>
      <c r="F46" s="443">
        <f>C46-E46</f>
        <v>1660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840</v>
      </c>
      <c r="C61" s="429">
        <f>SUM(C46:C60)</f>
        <v>1660</v>
      </c>
      <c r="D61" s="429"/>
      <c r="E61" s="429">
        <f>SUM(E46:E60)</f>
        <v>0</v>
      </c>
      <c r="F61" s="442">
        <f>SUM(F46:F60)</f>
        <v>1660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841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842</v>
      </c>
      <c r="B78" s="39" t="s">
        <v>843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844</v>
      </c>
      <c r="B79" s="39" t="s">
        <v>845</v>
      </c>
      <c r="C79" s="429">
        <f>C78+C61+C44+C27</f>
        <v>1660</v>
      </c>
      <c r="D79" s="429"/>
      <c r="E79" s="429">
        <f>E78+E61+E44+E27</f>
        <v>0</v>
      </c>
      <c r="F79" s="442">
        <f>F78+F61+F44+F27</f>
        <v>1660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846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 t="s">
        <v>834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835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847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837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848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839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849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841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842</v>
      </c>
      <c r="B148" s="39" t="s">
        <v>850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851</v>
      </c>
      <c r="B149" s="39" t="s">
        <v>852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853</v>
      </c>
      <c r="B151" s="453"/>
      <c r="C151" s="629" t="s">
        <v>854</v>
      </c>
      <c r="D151" s="629"/>
      <c r="E151" s="629"/>
      <c r="F151" s="62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29" t="s">
        <v>862</v>
      </c>
      <c r="D153" s="629"/>
      <c r="E153" s="629"/>
      <c r="F153" s="629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aseto_vider</cp:lastModifiedBy>
  <cp:lastPrinted>2011-04-20T13:37:58Z</cp:lastPrinted>
  <dcterms:created xsi:type="dcterms:W3CDTF">2000-06-29T12:02:40Z</dcterms:created>
  <dcterms:modified xsi:type="dcterms:W3CDTF">2011-11-28T09:37:24Z</dcterms:modified>
  <cp:category/>
  <cp:version/>
  <cp:contentType/>
  <cp:contentStatus/>
</cp:coreProperties>
</file>