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<sst xmlns="http://schemas.openxmlformats.org/spreadsheetml/2006/main" count="1078" uniqueCount="883">
  <si>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</si>
  <si>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</si>
  <si>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</si>
  <si>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</si>
  <si>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</si>
  <si>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</si>
  <si>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</si>
  <si>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</si>
  <si>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</si>
  <si>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</si>
  <si>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</si>
  <si>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</si>
  <si>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</si>
  <si>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</si>
  <si>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</si>
  <si>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</si>
  <si>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</si>
  <si>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</si>
  <si>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</si>
  <si>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</si>
  <si>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</si>
  <si>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</si>
  <si>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</si>
  <si>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</si>
  <si>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</si>
  <si>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</si>
  <si>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</si>
  <si>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</si>
  <si>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</si>
  <si>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</si>
  <si>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</si>
  <si>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</si>
  <si>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</si>
  <si>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</si>
  <si>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</si>
  <si>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</si>
  <si>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</si>
  <si>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</si>
  <si>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</si>
  <si>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</si>
  <si>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</si>
  <si>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</si>
  <si>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</si>
  <si>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</si>
  <si>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</si>
  <si>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</si>
  <si>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</si>
  <si>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</si>
  <si>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</si>
  <si>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</si>
  <si>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</si>
  <si>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</si>
  <si>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</si>
  <si>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</si>
  <si>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</si>
  <si>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</si>
  <si>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</si>
  <si>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</si>
  <si>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</si>
  <si>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</si>
  <si>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</si>
  <si>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</si>
  <si>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</si>
  <si>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</si>
  <si>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</si>
  <si>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</si>
  <si>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</si>
  <si>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</si>
  <si>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</si>
  <si>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</si>
  <si>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</si>
  <si>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</si>
  <si>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</si>
  <si>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</si>
  <si>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</si>
  <si>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</si>
  <si>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</si>
  <si>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</si>
  <si>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</si>
  <si>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</si>
  <si>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</si>
  <si>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</si>
  <si>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</si>
  <si>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</si>
  <si>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</si>
  <si>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</si>
  <si>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</si>
  <si>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</si>
  <si>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</si>
  <si>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</si>
  <si>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</si>
  <si>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</si>
  <si>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</si>
  <si>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</si>
  <si>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</si>
  <si>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</si>
  <si>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</si>
  <si>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</si>
  <si>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</si>
  <si>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</si>
  <si>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</si>
  <si>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</si>
  <si>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</si>
  <si>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</si>
  <si>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</si>
  <si>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</si>
  <si>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</si>
  <si>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</si>
  <si>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</si>
  <si>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</si>
  <si>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</si>
  <si>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</si>
  <si>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</si>
  <si>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</si>
  <si>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</si>
  <si>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</si>
  <si>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</si>
  <si>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</si>
  <si>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</si>
  <si>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</si>
  <si>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</si>
  <si>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</si>
  <si>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</si>
  <si>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</si>
  <si>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</si>
  <si>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</si>
  <si>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</si>
  <si>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</si>
  <si>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</si>
  <si>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</si>
  <si>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</si>
  <si>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</si>
  <si>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</si>
  <si>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</si>
  <si>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</si>
  <si>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</si>
  <si>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</si>
  <si>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</si>
  <si>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</si>
  <si>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</si>
  <si>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</si>
  <si>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</si>
  <si>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</si>
  <si>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</si>
  <si>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</si>
  <si>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</si>
  <si>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</si>
  <si>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</si>
  <si>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</si>
  <si>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</si>
  <si>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</si>
  <si>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</si>
  <si>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</si>
  <si>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</si>
  <si>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</si>
  <si>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</si>
  <si>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</si>
  <si>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</si>
  <si>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</si>
  <si>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</si>
  <si>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</si>
  <si>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</si>
  <si>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</si>
  <si>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</si>
  <si>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</si>
  <si>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</si>
  <si>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</si>
  <si>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</si>
  <si>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</si>
  <si>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</si>
  <si>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</si>
  <si>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</si>
  <si>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</si>
  <si>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</si>
  <si>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</si>
  <si>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</si>
  <si>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</si>
  <si>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</si>
  <si>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</si>
  <si>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</si>
  <si>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</si>
  <si>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</si>
  <si>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</si>
  <si>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</si>
  <si>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</si>
  <si>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</si>
  <si>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</si>
  <si>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</si>
  <si>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</si>
  <si>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</si>
  <si>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</si>
  <si>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</si>
  <si>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</si>
  <si>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</si>
  <si>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</si>
  <si>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</si>
  <si>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</si>
  <si>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</si>
  <si>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</si>
  <si>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</si>
  <si>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</si>
  <si>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</si>
  <si>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</si>
  <si>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</si>
  <si>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</si>
  <si>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</si>
  <si>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</si>
  <si>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</si>
  <si>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</si>
  <si>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</si>
  <si>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</si>
  <si>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</si>
  <si>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</si>
  <si>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</si>
  <si>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</si>
  <si>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</si>
  <si>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</si>
  <si>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</si>
  <si>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</si>
  <si>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</si>
  <si>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</si>
  <si>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</si>
  <si>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</si>
  <si>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</si>
  <si>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</si>
  <si>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</si>
  <si>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</si>
  <si>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</si>
  <si>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</si>
  <si>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</si>
  <si>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</si>
  <si>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</si>
  <si>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</si>
  <si>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</si>
  <si>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</si>
  <si>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</si>
  <si>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</si>
  <si>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</si>
  <si>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</si>
  <si>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</si>
  <si>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</si>
  <si>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</si>
  <si>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</si>
  <si>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</si>
  <si>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</si>
  <si>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</si>
  <si>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</si>
  <si>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</si>
  <si>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</si>
  <si>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</si>
  <si>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</si>
  <si>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</si>
  <si>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</si>
  <si>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</si>
  <si>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</si>
  <si>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</si>
  <si>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</si>
  <si>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</si>
  <si>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</si>
  <si>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</si>
  <si>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</si>
  <si>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</si>
  <si>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</si>
  <si>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</si>
  <si>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</si>
  <si>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</si>
  <si>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</si>
  <si>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</si>
  <si>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</si>
  <si>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</si>
  <si>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</si>
  <si>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</si>
  <si>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</si>
  <si>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</si>
  <si>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</si>
  <si>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</si>
  <si>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</si>
  <si>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</si>
  <si>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</si>
  <si>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</si>
  <si>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</si>
  <si>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</si>
  <si>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</si>
  <si>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</si>
  <si>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</si>
  <si>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</si>
  <si>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</si>
  <si>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</si>
  <si>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</si>
  <si>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</si>
  <si>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</si>
  <si>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</si>
  <si>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</si>
  <si>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</si>
  <si>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</si>
  <si>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</si>
  <si>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</si>
  <si>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</si>
  <si>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</si>
  <si>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</si>
  <si>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</si>
  <si>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</si>
  <si>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</si>
  <si>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</si>
  <si>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</si>
  <si>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</si>
  <si>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</si>
  <si>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</si>
  <si>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</si>
  <si>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</si>
  <si>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</si>
  <si>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</si>
  <si>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</si>
  <si>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</si>
  <si>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</si>
  <si>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</si>
  <si>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</si>
  <si>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</si>
  <si>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</si>
  <si>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</si>
  <si>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</si>
  <si>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</si>
  <si>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</si>
  <si>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</si>
  <si>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</si>
  <si>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</si>
  <si>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</si>
  <si>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</si>
  <si>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</si>
  <si>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</si>
  <si>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</si>
  <si>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</si>
  <si>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</si>
  <si>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</si>
  <si>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</si>
  <si>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</si>
  <si>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</si>
  <si>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</si>
  <si>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</si>
  <si>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</si>
  <si>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</si>
  <si>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</si>
  <si>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</si>
  <si>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</si>
  <si>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</si>
  <si>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</si>
  <si>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</si>
  <si>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</si>
  <si>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</si>
  <si>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</si>
  <si>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</si>
  <si>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</si>
  <si>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</si>
  <si>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</si>
  <si>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</si>
  <si>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</si>
  <si>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</si>
  <si>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</si>
  <si>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</si>
  <si>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</si>
  <si>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</si>
  <si>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</si>
  <si>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</si>
  <si>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</si>
  <si>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</si>
  <si>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</si>
  <si>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</si>
  <si>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</si>
  <si>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</si>
  <si>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</si>
  <si>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</si>
  <si>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</si>
  <si>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</si>
  <si>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</si>
  <si>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</si>
  <si>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</si>
  <si>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</si>
  <si>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</si>
  <si>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</si>
  <si>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</si>
  <si>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</si>
  <si>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</si>
  <si>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</si>
  <si>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</si>
  <si>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</si>
  <si>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</si>
  <si>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</si>
  <si>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</si>
  <si>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</si>
  <si>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</si>
  <si>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</si>
  <si>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</si>
  <si>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</si>
  <si>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</si>
  <si>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</si>
  <si>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</si>
  <si>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</si>
  <si>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</si>
  <si>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</si>
  <si>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</si>
  <si>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</si>
  <si>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</si>
  <si>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</si>
  <si>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</si>
  <si>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</si>
  <si>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</si>
  <si>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</si>
  <si>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</si>
  <si>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</si>
  <si>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</si>
  <si>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</si>
  <si>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</si>
  <si>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</si>
  <si>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</si>
  <si>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</si>
  <si>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</si>
  <si>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</si>
  <si>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</si>
  <si>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</si>
  <si>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</si>
  <si>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</si>
  <si>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</si>
  <si>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</si>
  <si>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</si>
  <si>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</si>
  <si>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</si>
  <si>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</si>
  <si>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</si>
  <si>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</si>
  <si>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</si>
  <si>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</si>
  <si>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</si>
  <si>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</si>
  <si>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</si>
  <si>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</si>
  <si>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</si>
  <si>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</si>
  <si>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</si>
  <si>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</si>
  <si>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</si>
  <si>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</si>
  <si>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</si>
  <si>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</si>
  <si>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</si>
  <si>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</si>
  <si>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</si>
  <si>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</si>
  <si>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</si>
  <si>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</si>
  <si>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</si>
  <si>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</si>
  <si>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</si>
  <si>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</si>
  <si>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</si>
  <si>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</si>
  <si>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</si>
  <si>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</si>
  <si>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</si>
  <si>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</si>
  <si>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</si>
  <si>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</si>
  <si>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</si>
  <si>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</si>
  <si>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</si>
  <si>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</si>
  <si>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</si>
  <si>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</si>
  <si>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</si>
  <si>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</si>
  <si>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</si>
  <si>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</si>
  <si>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</si>
  <si>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</si>
  <si>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</si>
  <si>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</si>
  <si>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</si>
  <si>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</si>
  <si>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</si>
  <si>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</si>
  <si>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</si>
  <si>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</si>
  <si>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</si>
  <si>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</si>
  <si>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</si>
  <si>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</si>
  <si>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</si>
  <si>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</si>
  <si>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</si>
  <si>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</si>
  <si>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</si>
  <si>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</si>
  <si>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</si>
  <si>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</si>
  <si>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</si>
  <si>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</si>
  <si>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</si>
  <si>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</si>
  <si>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</si>
  <si>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</si>
  <si>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</si>
  <si>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</si>
  <si>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</si>
  <si>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</si>
  <si>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</si>
  <si>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</si>
  <si>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</si>
  <si>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</si>
  <si>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</si>
  <si>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</si>
  <si>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</si>
  <si>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</si>
  <si>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</si>
  <si>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</si>
  <si>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</si>
  <si>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</si>
  <si>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</si>
  <si>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</si>
  <si>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</si>
  <si>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</si>
  <si>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</si>
  <si>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</si>
  <si>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</si>
  <si>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</si>
  <si>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</si>
  <si>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</si>
  <si>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</si>
  <si>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</si>
  <si>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</si>
  <si>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</si>
  <si>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</si>
  <si>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</si>
  <si>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</si>
  <si>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</si>
  <si>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</si>
  <si>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</si>
  <si>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</si>
  <si>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</si>
  <si>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</si>
  <si>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</si>
  <si>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</si>
  <si>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</si>
  <si>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</si>
  <si>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</si>
  <si>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</si>
  <si>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</si>
  <si>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</si>
  <si>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</si>
  <si>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</si>
  <si>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</si>
  <si>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</si>
  <si>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</si>
  <si>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</si>
  <si>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</si>
  <si>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</si>
  <si>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</si>
  <si>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</si>
  <si>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</si>
  <si>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</si>
  <si>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</si>
  <si>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</si>
  <si>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</si>
  <si>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</si>
  <si>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</si>
  <si>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</si>
  <si>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</si>
  <si>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</si>
  <si>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</si>
  <si>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</si>
  <si>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</si>
  <si>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</si>
  <si>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</si>
  <si>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</si>
  <si>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</si>
  <si>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</si>
  <si>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</si>
  <si>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</si>
  <si>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</si>
  <si>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</si>
  <si>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</si>
  <si>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</si>
  <si>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</si>
  <si>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</si>
  <si>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</si>
  <si>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</si>
  <si>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</si>
  <si>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</si>
  <si>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</si>
  <si>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</si>
  <si>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</si>
  <si>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</si>
  <si>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</si>
  <si>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</si>
  <si>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</si>
  <si>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</si>
  <si>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</si>
  <si>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</si>
  <si>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</si>
  <si>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</si>
  <si>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</si>
  <si>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</si>
  <si>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</si>
  <si>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</si>
  <si>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</si>
  <si>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</si>
  <si>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</si>
  <si>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</si>
  <si>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</si>
  <si>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</si>
  <si>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</si>
  <si>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</si>
  <si>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</si>
  <si>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</si>
  <si>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</si>
  <si>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</si>
  <si>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</si>
  <si>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</si>
  <si>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</si>
  <si>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</si>
  <si>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</si>
  <si>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</si>
  <si>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</si>
  <si>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</si>
  <si>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</si>
  <si>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</si>
  <si>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</si>
  <si>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</si>
  <si>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</si>
  <si>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</si>
  <si>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</si>
  <si>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</si>
  <si>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</si>
  <si>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</si>
  <si>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</si>
  <si>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</si>
  <si>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</si>
  <si>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</si>
  <si>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</si>
  <si>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</si>
  <si>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</si>
  <si>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</si>
  <si>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</si>
  <si>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</si>
  <si>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</si>
  <si>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</si>
  <si>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</si>
  <si>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</si>
  <si>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</si>
  <si>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</si>
  <si>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</si>
  <si>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</si>
  <si>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</si>
  <si>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</si>
  <si>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</si>
  <si>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</si>
  <si>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</si>
  <si>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</si>
  <si>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</si>
  <si>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</si>
  <si>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</si>
  <si>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</si>
  <si>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</si>
  <si>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</si>
  <si>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</si>
  <si>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</si>
  <si>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</si>
  <si>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</si>
  <si>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</si>
  <si>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</si>
  <si>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</si>
  <si>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</si>
  <si>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</si>
  <si>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</si>
  <si>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</si>
  <si>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</si>
  <si>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</si>
  <si>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</si>
  <si>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</si>
  <si>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</si>
  <si>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</si>
  <si>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</si>
  <si>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</si>
  <si>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</si>
  <si>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</si>
  <si>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</si>
  <si>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</si>
  <si>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</si>
  <si>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</si>
  <si>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</si>
  <si>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</si>
  <si>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</si>
  <si>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</si>
  <si>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</si>
  <si>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</si>
  <si>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</si>
  <si>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</si>
  <si>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</si>
  <si>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</si>
  <si>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</si>
  <si>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</si>
  <si>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</si>
  <si>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</si>
  <si>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</si>
  <si>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</si>
  <si>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</si>
  <si>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</si>
  <si>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</si>
  <si>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</si>
  <si>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</si>
  <si>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</si>
  <si>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</si>
  <si>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</si>
  <si>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</si>
  <si>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</si>
  <si>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</si>
  <si>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</si>
  <si>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</si>
  <si>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</si>
  <si>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</si>
  <si>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</si>
  <si>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</si>
  <si>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</si>
  <si>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</si>
  <si>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</si>
  <si>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</si>
  <si>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</si>
  <si>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</si>
  <si>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</si>
  <si>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</si>
  <si>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</si>
  <si>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</si>
  <si>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</si>
  <si>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</si>
  <si>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</si>
  <si>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</si>
  <si>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</si>
  <si>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</si>
  <si>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</si>
  <si>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</si>
  <si>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</si>
  <si>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</si>
  <si>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</si>
  <si>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</si>
  <si>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</si>
  <si>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</si>
  <si>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</si>
  <si>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</si>
  <si>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</si>
  <si>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</si>
  <si>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</si>
  <si>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</si>
  <si>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</si>
  <si>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</si>
  <si>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</si>
  <si>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</si>
  <si>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</si>
  <si>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</si>
  <si>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</si>
  <si>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</si>
  <si>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</si>
  <si>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</si>
  <si>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</si>
  <si>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</si>
  <si>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</si>
  <si>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</si>
  <si>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</si>
  <si>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</si>
  <si>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</si>
  <si>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</si>
  <si>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</si>
  <si>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</si>
  <si>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</si>
  <si>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</si>
  <si>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</si>
  <si>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</si>
  <si>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</si>
  <si>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</si>
  <si>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</si>
  <si>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</si>
  <si>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</si>
  <si>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</si>
  <si>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</si>
  <si>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</si>
  <si>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</si>
  <si>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</si>
  <si>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</si>
  <si>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</si>
  <si>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</si>
  <si>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</si>
  <si>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</si>
  <si>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</si>
  <si>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</si>
  <si>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</si>
  <si>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</si>
  <si>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</si>
  <si>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</si>
  <si>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</si>
  <si>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</si>
  <si>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</si>
  <si>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</si>
  <si>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</si>
  <si>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</si>
  <si>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</si>
  <si>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</si>
  <si>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</si>
  <si>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</si>
  <si>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</si>
  <si>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</si>
  <si>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</si>
  <si>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</si>
  <si>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</si>
  <si>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</si>
  <si>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</si>
  <si>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</si>
  <si>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</si>
  <si>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</si>
  <si>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</si>
  <si>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</si>
  <si>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</si>
  <si>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</si>
  <si>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</si>
  <si>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</si>
  <si>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</si>
  <si>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</si>
  <si>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</si>
  <si>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</si>
  <si>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</si>
  <si>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</si>
  <si>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</si>
  <si>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</si>
  <si>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</si>
  <si>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</si>
  <si>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</si>
  <si>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</si>
  <si>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</si>
  <si>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</si>
  <si>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</si>
  <si>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</si>
  <si>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</si>
  <si>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</si>
  <si>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</si>
  <si>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</si>
  <si>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</si>
  <si>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</si>
  <si>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</si>
  <si>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</si>
  <si>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</si>
  <si>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</si>
  <si>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</si>
  <si>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</si>
  <si>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</si>
  <si>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</si>
  <si>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</si>
  <si>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</si>
  <si>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</si>
  <si>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</si>
  <si>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</si>
  <si>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</si>
  <si>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</si>
  <si>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</si>
  <si>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</si>
  <si>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</si>
  <si>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</si>
  <si>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</si>
  <si>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</si>
  <si>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</si>
  <si>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</si>
  <si>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</si>
  <si>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</si>
  <si>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</si>
  <si>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</si>
  <si>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</si>
  <si>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 xml:space="preserve">                       (Георги Иванов)</t>
  </si>
  <si>
    <t>(Георги Иванов)</t>
  </si>
  <si>
    <t>(Ст. Лазарова)</t>
  </si>
  <si>
    <t xml:space="preserve">                       (Ст. Лазарова)</t>
  </si>
  <si>
    <t xml:space="preserve">              (Ст. Лазарова)</t>
  </si>
  <si>
    <t>(Ст.Лазарова)</t>
  </si>
  <si>
    <t>Дата на съставяне: 25.04.2016</t>
  </si>
  <si>
    <t xml:space="preserve"> 01.01.2016 - 31.03.2016 г.</t>
  </si>
  <si>
    <t>Дата на съставяне:               25.04.2016</t>
  </si>
  <si>
    <t>Дата  на съставяне:      25.04.2016</t>
  </si>
  <si>
    <t>Дата на съставяне:  25.04.2016</t>
  </si>
  <si>
    <t>Дата на съставяне:   25.04.2016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</si>
</sst>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53">
      <selection activeCell="C73" sqref="C7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-7027</v>
      </c>
      <c r="H27" s="154">
        <f>SUM(H28:H30)</f>
        <v>-6289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-7027</v>
      </c>
      <c r="H29" s="316">
        <v>-6289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-190</v>
      </c>
      <c r="H32" s="316">
        <v>-738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-7217</v>
      </c>
      <c r="H33" s="154">
        <f>H27+H31+H32</f>
        <v>-7027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-5501</v>
      </c>
      <c r="H36" s="154">
        <f>H25+H17+H33</f>
        <v>-5311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12396</v>
      </c>
      <c r="H59" s="152">
        <v>12209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2121</v>
      </c>
      <c r="H61" s="154">
        <f>SUM(H62:H68)</f>
        <v>2118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46</v>
      </c>
      <c r="H62" s="152">
        <v>40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2074</v>
      </c>
      <c r="H68" s="152">
        <v>2078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176</v>
      </c>
      <c r="H69" s="152">
        <v>176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14693</v>
      </c>
      <c r="H71" s="161">
        <f>H59+H60+H61+H69+H70</f>
        <v>14503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</v>
      </c>
      <c r="D75" s="155">
        <f>SUM(D67:D74)</f>
        <v>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14693</v>
      </c>
      <c r="H79" s="162">
        <f>H71+H74+H75+H76</f>
        <v>14503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8592</v>
      </c>
      <c r="D93" s="155">
        <f>D64+D75+D84+D91+D92</f>
        <v>8592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9192</v>
      </c>
      <c r="D94" s="164">
        <f>D93+D55</f>
        <v>9192</v>
      </c>
      <c r="E94" s="449" t="s">
        <v>269</v>
      </c>
      <c r="F94" s="289" t="s">
        <v>270</v>
      </c>
      <c r="G94" s="165">
        <f>G36+G39+G55+G79</f>
        <v>9192</v>
      </c>
      <c r="H94" s="165">
        <f>H36+H39+H55+H79</f>
        <v>9192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877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873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12" sqref="G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01.01.2016 - 31.03.2016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</v>
      </c>
      <c r="D10" s="46"/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>
        <v>4</v>
      </c>
      <c r="E12" s="300" t="s">
        <v>77</v>
      </c>
      <c r="F12" s="549" t="s">
        <v>296</v>
      </c>
      <c r="G12" s="550"/>
      <c r="H12" s="550">
        <v>25</v>
      </c>
    </row>
    <row r="13" spans="1:18" ht="12">
      <c r="A13" s="298" t="s">
        <v>297</v>
      </c>
      <c r="B13" s="299" t="s">
        <v>298</v>
      </c>
      <c r="C13" s="46"/>
      <c r="D13" s="46">
        <v>2</v>
      </c>
      <c r="E13" s="301" t="s">
        <v>50</v>
      </c>
      <c r="F13" s="551" t="s">
        <v>299</v>
      </c>
      <c r="G13" s="548">
        <f>SUM(G9:G12)</f>
        <v>0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</v>
      </c>
      <c r="D19" s="49">
        <f>SUM(D9:D15)+D16</f>
        <v>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188</v>
      </c>
      <c r="D22" s="46">
        <v>185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188</v>
      </c>
      <c r="D26" s="49">
        <f>SUM(D22:D25)</f>
        <v>185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190</v>
      </c>
      <c r="D28" s="50">
        <f>D26+D19</f>
        <v>191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190</v>
      </c>
      <c r="H30" s="53">
        <f>IF((D28-H28)&gt;0,D28-H28,0)</f>
        <v>166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190</v>
      </c>
      <c r="D33" s="49">
        <f>D28-D31+D32</f>
        <v>191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190</v>
      </c>
      <c r="H34" s="548">
        <f>IF((D33-H33)&gt;0,D33-H33,0)</f>
        <v>166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190</v>
      </c>
      <c r="H39" s="559">
        <f>IF(H34&gt;0,IF(D35+H34&lt;0,0,D35+H34),IF(D34-D35&lt;0,D35-D34,0))</f>
        <v>166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190</v>
      </c>
      <c r="H41" s="52">
        <f>IF(D39=0,IF(H39-H40&gt;0,H39-H40+D40,0),IF(D39-D40&lt;0,D40-D39+H40,0))</f>
        <v>166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190</v>
      </c>
      <c r="D42" s="53">
        <f>D33+D35+D39</f>
        <v>191</v>
      </c>
      <c r="E42" s="128" t="s">
        <v>379</v>
      </c>
      <c r="F42" s="129" t="s">
        <v>380</v>
      </c>
      <c r="G42" s="53">
        <f>G39+G33</f>
        <v>190</v>
      </c>
      <c r="H42" s="53">
        <f>H39+H33</f>
        <v>191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42485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9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01.01.2016 - 31.03.2016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-187</v>
      </c>
      <c r="D17" s="54">
        <v>-185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-191</v>
      </c>
      <c r="D20" s="55">
        <f>SUM(D10:D19)</f>
        <v>-195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191</v>
      </c>
      <c r="D36" s="54">
        <v>190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191</v>
      </c>
      <c r="D42" s="55">
        <f>SUM(D34:D41)</f>
        <v>190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0</v>
      </c>
      <c r="D44" s="132">
        <v>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0</v>
      </c>
      <c r="D46" s="56">
        <f>D45</f>
        <v>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D58" sqref="D5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01.01.2016 - 31.03.2016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-7027</v>
      </c>
      <c r="K11" s="60"/>
      <c r="L11" s="344">
        <f>SUM(C11:K11)</f>
        <v>-5311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-7027</v>
      </c>
      <c r="K15" s="61">
        <f t="shared" si="2"/>
        <v>0</v>
      </c>
      <c r="L15" s="344">
        <f t="shared" si="1"/>
        <v>-5311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-190</v>
      </c>
      <c r="K16" s="60"/>
      <c r="L16" s="344">
        <f t="shared" si="1"/>
        <v>-190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-7217</v>
      </c>
      <c r="K29" s="59">
        <f t="shared" si="6"/>
        <v>0</v>
      </c>
      <c r="L29" s="344">
        <f t="shared" si="1"/>
        <v>-5501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-7217</v>
      </c>
      <c r="K32" s="59">
        <f t="shared" si="7"/>
        <v>0</v>
      </c>
      <c r="L32" s="344">
        <f t="shared" si="1"/>
        <v>-5501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880</v>
      </c>
      <c r="B36" s="19"/>
      <c r="C36" s="15"/>
      <c r="D36" s="591" t="s">
        <v>521</v>
      </c>
      <c r="E36" s="591"/>
      <c r="F36" s="591"/>
      <c r="G36" s="591"/>
      <c r="H36" s="591"/>
      <c r="I36" s="591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318"/>
      <c r="F37" s="538"/>
      <c r="G37" s="538"/>
      <c r="H37" s="538"/>
      <c r="I37" s="538"/>
      <c r="J37" s="538"/>
      <c r="K37" s="538" t="s">
        <v>872</v>
      </c>
      <c r="L37" s="348"/>
      <c r="M37" s="348"/>
      <c r="N37" s="11"/>
    </row>
    <row r="38" spans="1:14" ht="12">
      <c r="A38" s="454"/>
      <c r="B38" s="19"/>
      <c r="C38" s="15"/>
      <c r="D38" s="591" t="s">
        <v>875</v>
      </c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0">
      <selection activeCell="G51" sqref="G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 САФ МАГЕЛАН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 01.01.2016 - 31.03.2016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463</v>
      </c>
      <c r="B5" s="611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8" t="s">
        <v>863</v>
      </c>
      <c r="P44" s="599"/>
      <c r="Q44" s="599"/>
      <c r="R44" s="599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18" t="s">
        <v>874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76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01.01.2016 - 31.03.2016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0</v>
      </c>
      <c r="E33" s="121">
        <f>SUM(E34:E37)</f>
        <v>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</v>
      </c>
      <c r="D43" s="104">
        <f>D24+D28+D29+D31+D30+D32+D33+D38</f>
        <v>0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</v>
      </c>
      <c r="D44" s="103">
        <f>D43+D21+D19+D9</f>
        <v>0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46</v>
      </c>
      <c r="D71" s="105">
        <f>SUM(D72:D74)</f>
        <v>46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46</v>
      </c>
      <c r="D74" s="108">
        <v>46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12396</v>
      </c>
      <c r="D75" s="103">
        <f>D76+D78</f>
        <v>0</v>
      </c>
      <c r="E75" s="103">
        <f>E76+E78</f>
        <v>12396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12396</v>
      </c>
      <c r="D76" s="108"/>
      <c r="E76" s="119">
        <f t="shared" si="1"/>
        <v>12396</v>
      </c>
      <c r="F76" s="108"/>
    </row>
    <row r="77" spans="1:6" ht="12">
      <c r="A77" s="396" t="s">
        <v>727</v>
      </c>
      <c r="B77" s="397" t="s">
        <v>728</v>
      </c>
      <c r="C77" s="109">
        <v>12396</v>
      </c>
      <c r="D77" s="109"/>
      <c r="E77" s="119">
        <f t="shared" si="1"/>
        <v>12396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2075</v>
      </c>
      <c r="D85" s="104">
        <f>SUM(D86:D90)+D94</f>
        <v>1</v>
      </c>
      <c r="E85" s="104">
        <f>SUM(E86:E90)+E94</f>
        <v>2074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2074</v>
      </c>
      <c r="D90" s="103">
        <f>SUM(D91:D93)</f>
        <v>0</v>
      </c>
      <c r="E90" s="103">
        <f>SUM(E91:E93)</f>
        <v>2074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/>
      <c r="E91" s="119">
        <f t="shared" si="1"/>
        <v>20</v>
      </c>
      <c r="F91" s="108"/>
    </row>
    <row r="92" spans="1:6" ht="12">
      <c r="A92" s="396" t="s">
        <v>662</v>
      </c>
      <c r="B92" s="397" t="s">
        <v>756</v>
      </c>
      <c r="C92" s="108">
        <v>2054</v>
      </c>
      <c r="D92" s="108"/>
      <c r="E92" s="119">
        <f t="shared" si="1"/>
        <v>2054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176</v>
      </c>
      <c r="D95" s="108"/>
      <c r="E95" s="119">
        <f t="shared" si="1"/>
        <v>176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14693</v>
      </c>
      <c r="D96" s="104">
        <f>D85+D80+D75+D71+D95</f>
        <v>47</v>
      </c>
      <c r="E96" s="104">
        <f>E85+E80+E75+E71+E95</f>
        <v>14646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14693</v>
      </c>
      <c r="D97" s="104">
        <f>D96+D68+D66</f>
        <v>47</v>
      </c>
      <c r="E97" s="104">
        <f>E96+E68+E66</f>
        <v>14646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876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872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01.01.2016 - 31.03.2016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873</v>
      </c>
      <c r="F31" s="523"/>
      <c r="G31" s="523"/>
      <c r="H31" s="523"/>
      <c r="I31" s="523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B161" sqref="B161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01.01.2016 - 31.03.2016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Kuzmanova</cp:lastModifiedBy>
  <cp:lastPrinted>2016-04-19T11:34:41Z</cp:lastPrinted>
  <dcterms:created xsi:type="dcterms:W3CDTF">2000-06-29T12:02:40Z</dcterms:created>
  <dcterms:modified xsi:type="dcterms:W3CDTF">2016-04-19T11:35:31Z</dcterms:modified>
  <cp:category/>
  <cp:version/>
  <cp:contentType/>
  <cp:contentStatus/>
</cp:coreProperties>
</file>