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<sst xmlns="http://schemas.openxmlformats.org/spreadsheetml/2006/main" count="1059" uniqueCount="872">
  <si>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</si>
  <si>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</si>
  <si>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</si>
  <si>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</si>
  <si>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</si>
  <si>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</si>
  <si>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</si>
  <si>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</si>
  <si>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</si>
  <si>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</si>
  <si>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</si>
  <si>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</si>
  <si>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</si>
  <si>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</si>
  <si>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</si>
  <si>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</si>
  <si>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</si>
  <si>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</si>
  <si>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</si>
  <si>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</si>
  <si>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</si>
  <si>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</si>
  <si>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</si>
  <si>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</si>
  <si>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</si>
  <si>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</si>
  <si>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</si>
  <si>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</si>
  <si>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</si>
  <si>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</si>
  <si>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</si>
  <si>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</si>
  <si>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</si>
  <si>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</si>
  <si>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</si>
  <si>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</si>
  <si>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</si>
  <si>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</si>
  <si>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</si>
  <si>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</si>
  <si>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</si>
  <si>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</si>
  <si>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</si>
  <si>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</si>
  <si>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</si>
  <si>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</si>
  <si>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</si>
  <si>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</si>
  <si>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</si>
  <si>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</si>
  <si>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</si>
  <si>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</si>
  <si>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</si>
  <si>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</si>
  <si>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</si>
  <si>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</si>
  <si>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</si>
  <si>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</si>
  <si>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</si>
  <si>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</si>
  <si>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</si>
  <si>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</si>
  <si>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</si>
  <si>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</si>
  <si>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</si>
  <si>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</si>
  <si>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</si>
  <si>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</si>
  <si>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</si>
  <si>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</si>
  <si>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</si>
  <si>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</si>
  <si>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</si>
  <si>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</si>
  <si>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</si>
  <si>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</si>
  <si>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</si>
  <si>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</si>
  <si>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</si>
  <si>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</si>
  <si>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</si>
  <si>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</si>
  <si>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</si>
  <si>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</si>
  <si>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</si>
  <si>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</si>
  <si>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</si>
  <si>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</si>
  <si>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</si>
  <si>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</si>
  <si>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</si>
  <si>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</si>
  <si>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</si>
  <si>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</si>
  <si>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</si>
  <si>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</si>
  <si>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</si>
  <si>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</si>
  <si>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</si>
  <si>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</si>
  <si>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</si>
  <si>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</si>
  <si>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</si>
  <si>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</si>
  <si>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</si>
  <si>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</si>
  <si>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</si>
  <si>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</si>
  <si>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</si>
  <si>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</si>
  <si>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</si>
  <si>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</si>
  <si>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</si>
  <si>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</si>
  <si>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</si>
  <si>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</si>
  <si>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</si>
  <si>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</si>
  <si>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</si>
  <si>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</si>
  <si>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</si>
  <si>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</si>
  <si>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</si>
  <si>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</si>
  <si>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</si>
  <si>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</si>
  <si>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</si>
  <si>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</si>
  <si>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</si>
  <si>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</si>
  <si>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</si>
  <si>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</si>
  <si>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</si>
  <si>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</si>
  <si>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</si>
  <si>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</si>
  <si>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</si>
  <si>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</si>
  <si>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</si>
  <si>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</si>
  <si>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</si>
  <si>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</si>
  <si>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</si>
  <si>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</si>
  <si>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</si>
  <si>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</si>
  <si>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</si>
  <si>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</si>
  <si>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</si>
  <si>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</si>
  <si>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</si>
  <si>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</si>
  <si>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</si>
  <si>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</si>
  <si>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</si>
  <si>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</si>
  <si>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</si>
  <si>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</si>
  <si>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</si>
  <si>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</si>
  <si>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</si>
  <si>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</si>
  <si>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</si>
  <si>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</si>
  <si>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</si>
  <si>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</si>
  <si>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</si>
  <si>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</si>
  <si>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</si>
  <si>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</si>
  <si>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</si>
  <si>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</si>
  <si>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</si>
  <si>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</si>
  <si>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</si>
  <si>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</si>
  <si>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</si>
  <si>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</si>
  <si>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</si>
  <si>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</si>
  <si>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</si>
  <si>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</si>
  <si>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</si>
  <si>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</si>
  <si>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</si>
  <si>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</si>
  <si>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</si>
  <si>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</si>
  <si>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</si>
  <si>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</si>
  <si>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</si>
  <si>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</si>
  <si>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</si>
  <si>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</si>
  <si>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</si>
  <si>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</si>
  <si>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</si>
  <si>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</si>
  <si>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</si>
  <si>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</si>
  <si>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</si>
  <si>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</si>
  <si>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</si>
  <si>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</si>
  <si>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</si>
  <si>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</si>
  <si>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</si>
  <si>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</si>
  <si>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</si>
  <si>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</si>
  <si>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</si>
  <si>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</si>
  <si>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</si>
  <si>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</si>
  <si>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</si>
  <si>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</si>
  <si>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</si>
  <si>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</si>
  <si>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</si>
  <si>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</si>
  <si>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</si>
  <si>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</si>
  <si>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</si>
  <si>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</si>
  <si>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</si>
  <si>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</si>
  <si>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</si>
  <si>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</si>
  <si>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</si>
  <si>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</si>
  <si>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</si>
  <si>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</si>
  <si>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</si>
  <si>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</si>
  <si>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</si>
  <si>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</si>
  <si>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</si>
  <si>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</si>
  <si>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</si>
  <si>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</si>
  <si>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</si>
  <si>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</si>
  <si>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</si>
  <si>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</si>
  <si>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</si>
  <si>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</si>
  <si>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</si>
  <si>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</si>
  <si>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</si>
  <si>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</si>
  <si>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</si>
  <si>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</si>
  <si>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</si>
  <si>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</si>
  <si>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</si>
  <si>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</si>
  <si>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</si>
  <si>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</si>
  <si>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</si>
  <si>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</si>
  <si>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</si>
  <si>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</si>
  <si>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</si>
  <si>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</si>
  <si>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</si>
  <si>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</si>
  <si>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</si>
  <si>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</si>
  <si>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</si>
  <si>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</si>
  <si>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</si>
  <si>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</si>
  <si>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</si>
  <si>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</si>
  <si>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</si>
  <si>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</si>
  <si>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</si>
  <si>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</si>
  <si>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</si>
  <si>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</si>
  <si>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</si>
  <si>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</si>
  <si>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</si>
  <si>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</si>
  <si>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</si>
  <si>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</si>
  <si>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</si>
  <si>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</si>
  <si>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</si>
  <si>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</si>
  <si>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</si>
  <si>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</si>
  <si>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</si>
  <si>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</si>
  <si>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</si>
  <si>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</si>
  <si>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</si>
  <si>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</si>
  <si>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</si>
  <si>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</si>
  <si>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</si>
  <si>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</si>
  <si>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</si>
  <si>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</si>
  <si>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</si>
  <si>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</si>
  <si>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</si>
  <si>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</si>
  <si>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</si>
  <si>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</si>
  <si>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</si>
  <si>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</si>
  <si>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</si>
  <si>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</si>
  <si>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</si>
  <si>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</si>
  <si>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</si>
  <si>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</si>
  <si>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</si>
  <si>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</si>
  <si>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</si>
  <si>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</si>
  <si>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</si>
  <si>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</si>
  <si>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</si>
  <si>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</si>
  <si>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</si>
  <si>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</si>
  <si>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</si>
  <si>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</si>
  <si>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</si>
  <si>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</si>
  <si>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</si>
  <si>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</si>
  <si>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</si>
  <si>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</si>
  <si>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</si>
  <si>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</si>
  <si>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</si>
  <si>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</si>
  <si>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</si>
  <si>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</si>
  <si>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</si>
  <si>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</si>
  <si>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</si>
  <si>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</si>
  <si>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</si>
  <si>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</si>
  <si>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</si>
  <si>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</si>
  <si>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</si>
  <si>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</si>
  <si>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</si>
  <si>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</si>
  <si>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</si>
  <si>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</si>
  <si>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</si>
  <si>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</si>
  <si>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</si>
  <si>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</si>
  <si>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</si>
  <si>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</si>
  <si>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</si>
  <si>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</si>
  <si>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</si>
  <si>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</si>
  <si>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</si>
  <si>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</si>
  <si>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</si>
  <si>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</si>
  <si>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</si>
  <si>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</si>
  <si>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</si>
  <si>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</si>
  <si>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</si>
  <si>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</si>
  <si>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</si>
  <si>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</si>
  <si>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</si>
  <si>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</si>
  <si>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</si>
  <si>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</si>
  <si>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</si>
  <si>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</si>
  <si>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</si>
  <si>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</si>
  <si>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</si>
  <si>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</si>
  <si>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</si>
  <si>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</si>
  <si>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</si>
  <si>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</si>
  <si>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</si>
  <si>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</si>
  <si>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</si>
  <si>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</si>
  <si>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</si>
  <si>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</si>
  <si>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</si>
  <si>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</si>
  <si>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</si>
  <si>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</si>
  <si>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</si>
  <si>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</si>
  <si>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</si>
  <si>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</si>
  <si>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</si>
  <si>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</si>
  <si>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</si>
  <si>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</si>
  <si>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</si>
  <si>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</si>
  <si>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</si>
  <si>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</si>
  <si>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</si>
  <si>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</si>
  <si>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</si>
  <si>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</si>
  <si>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</si>
  <si>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</si>
  <si>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</si>
  <si>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</si>
  <si>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</si>
  <si>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</si>
  <si>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</si>
  <si>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</si>
  <si>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</si>
  <si>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</si>
  <si>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</si>
  <si>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</si>
  <si>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</si>
  <si>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</si>
  <si>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</si>
  <si>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</si>
  <si>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</si>
  <si>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</si>
  <si>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</si>
  <si>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</si>
  <si>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</si>
  <si>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</si>
  <si>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</si>
  <si>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</si>
  <si>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</si>
  <si>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</si>
  <si>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</si>
  <si>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</si>
  <si>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</si>
  <si>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</si>
  <si>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</si>
  <si>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</si>
  <si>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</si>
  <si>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</si>
  <si>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</si>
  <si>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</si>
  <si>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</si>
  <si>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</si>
  <si>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</si>
  <si>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</si>
  <si>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</si>
  <si>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</si>
  <si>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</si>
  <si>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</si>
  <si>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</si>
  <si>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</si>
  <si>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</si>
  <si>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</si>
  <si>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</si>
  <si>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</si>
  <si>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</si>
  <si>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</si>
  <si>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</si>
  <si>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</si>
  <si>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</si>
  <si>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</si>
  <si>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</si>
  <si>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</si>
  <si>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</si>
  <si>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</si>
  <si>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</si>
  <si>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</si>
  <si>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</si>
  <si>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</si>
  <si>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</si>
  <si>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</si>
  <si>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</si>
  <si>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</si>
  <si>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</si>
  <si>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</si>
  <si>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</si>
  <si>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</si>
  <si>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</si>
  <si>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</si>
  <si>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</si>
  <si>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</si>
  <si>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</si>
  <si>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</si>
  <si>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</si>
  <si>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</si>
  <si>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</si>
  <si>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</si>
  <si>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</si>
  <si>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</si>
  <si>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</si>
  <si>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</si>
  <si>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</si>
  <si>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</si>
  <si>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</si>
  <si>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</si>
  <si>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</si>
  <si>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</si>
  <si>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</si>
  <si>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</si>
  <si>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</si>
  <si>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</si>
  <si>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</si>
  <si>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</si>
  <si>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</si>
  <si>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</si>
  <si>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</si>
  <si>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</si>
  <si>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</si>
  <si>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</si>
  <si>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</si>
  <si>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</si>
  <si>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</si>
  <si>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</si>
  <si>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</si>
  <si>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</si>
  <si>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</si>
  <si>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</si>
  <si>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</si>
  <si>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</si>
  <si>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</si>
  <si>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</si>
  <si>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</si>
  <si>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</si>
  <si>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</si>
  <si>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</si>
  <si>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</si>
  <si>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</si>
  <si>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</si>
  <si>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</si>
  <si>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</si>
  <si>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</si>
  <si>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</si>
  <si>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</si>
  <si>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</si>
  <si>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</si>
  <si>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</si>
  <si>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</si>
  <si>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</si>
  <si>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</si>
  <si>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</si>
  <si>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</si>
  <si>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</si>
  <si>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</si>
  <si>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</si>
  <si>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</si>
  <si>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</si>
  <si>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</si>
  <si>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</si>
  <si>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</si>
  <si>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</si>
  <si>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</si>
  <si>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</si>
  <si>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</si>
  <si>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</si>
  <si>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</si>
  <si>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</si>
  <si>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</si>
  <si>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</si>
  <si>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</si>
  <si>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</si>
  <si>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</si>
  <si>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</si>
  <si>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</si>
  <si>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</si>
  <si>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</si>
  <si>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</si>
  <si>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</si>
  <si>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</si>
  <si>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</si>
  <si>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</si>
  <si>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</si>
  <si>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</si>
  <si>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</si>
  <si>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</si>
  <si>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</si>
  <si>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</si>
  <si>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</si>
  <si>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</si>
  <si>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</si>
  <si>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</si>
  <si>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</si>
  <si>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</si>
  <si>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</si>
  <si>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</si>
  <si>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</si>
  <si>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</si>
  <si>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</si>
  <si>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</si>
  <si>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</si>
  <si>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</si>
  <si>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</si>
  <si>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</si>
  <si>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</si>
  <si>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</si>
  <si>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</si>
  <si>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</si>
  <si>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</si>
  <si>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</si>
  <si>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</si>
  <si>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</si>
  <si>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</si>
  <si>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</si>
  <si>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</si>
  <si>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</si>
  <si>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</si>
  <si>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</si>
  <si>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</si>
  <si>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</si>
  <si>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</si>
  <si>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</si>
  <si>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</si>
  <si>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</si>
  <si>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</si>
  <si>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</si>
  <si>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</si>
  <si>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</si>
  <si>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</si>
  <si>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</si>
  <si>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</si>
  <si>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</si>
  <si>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</si>
  <si>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</si>
  <si>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</si>
  <si>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</si>
  <si>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</si>
  <si>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</si>
  <si>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</si>
  <si>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</si>
  <si>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</si>
  <si>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</si>
  <si>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</si>
  <si>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</si>
  <si>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</si>
  <si>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</si>
  <si>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</si>
  <si>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</si>
  <si>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</si>
  <si>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</si>
  <si>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</si>
  <si>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</si>
  <si>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</si>
  <si>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</si>
  <si>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</si>
  <si>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</si>
  <si>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</si>
  <si>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</si>
  <si>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</si>
  <si>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</si>
  <si>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</si>
  <si>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</si>
  <si>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</si>
  <si>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</si>
  <si>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</si>
  <si>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</si>
  <si>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</si>
  <si>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</si>
  <si>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</si>
  <si>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</si>
  <si>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</si>
  <si>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</si>
  <si>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</si>
  <si>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</si>
  <si>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</si>
  <si>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</si>
  <si>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</si>
  <si>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</si>
  <si>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</si>
  <si>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</si>
  <si>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</si>
  <si>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</si>
  <si>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</si>
  <si>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</si>
  <si>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</si>
  <si>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</si>
  <si>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</si>
  <si>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</si>
  <si>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</si>
  <si>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</si>
  <si>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</si>
  <si>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</si>
  <si>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</si>
  <si>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</si>
  <si>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</si>
  <si>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</si>
  <si>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</si>
  <si>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</si>
  <si>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</si>
  <si>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</si>
  <si>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</si>
  <si>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</si>
  <si>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</si>
  <si>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</si>
  <si>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</si>
  <si>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</si>
  <si>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</si>
  <si>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</si>
  <si>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</si>
  <si>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</si>
  <si>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</si>
  <si>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</si>
  <si>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</si>
  <si>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</si>
  <si>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</si>
  <si>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</si>
  <si>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</si>
  <si>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</si>
  <si>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</si>
  <si>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</si>
  <si>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</si>
  <si>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</si>
  <si>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</si>
  <si>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</si>
  <si>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</si>
  <si>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</si>
  <si>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</si>
  <si>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</si>
  <si>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</si>
  <si>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</si>
  <si>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</si>
  <si>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</si>
  <si>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</si>
  <si>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</si>
  <si>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</si>
  <si>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</si>
  <si>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</si>
  <si>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</si>
  <si>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</si>
  <si>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</si>
  <si>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</si>
  <si>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</si>
  <si>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</si>
  <si>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</si>
  <si>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</si>
  <si>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</si>
  <si>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</si>
  <si>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</si>
  <si>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</si>
  <si>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</si>
  <si>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</si>
  <si>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</si>
  <si>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</si>
  <si>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</si>
  <si>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</si>
  <si>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</si>
  <si>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</si>
  <si>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</si>
  <si>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</si>
  <si>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</si>
  <si>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</si>
  <si>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</si>
  <si>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</si>
  <si>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</si>
  <si>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</si>
  <si>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</si>
  <si>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</si>
  <si>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</si>
  <si>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</si>
  <si>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</si>
  <si>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</si>
  <si>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</si>
  <si>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</si>
  <si>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</si>
  <si>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</si>
  <si>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</si>
  <si>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</si>
  <si>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</si>
  <si>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</si>
  <si>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</si>
  <si>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</si>
  <si>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</si>
  <si>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</si>
  <si>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</si>
  <si>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</si>
  <si>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</si>
  <si>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</si>
  <si>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</si>
  <si>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</si>
  <si>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</si>
  <si>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</si>
  <si>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</si>
  <si>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</si>
  <si>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</si>
  <si>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</si>
  <si>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</si>
  <si>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</si>
  <si>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</si>
  <si>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</si>
  <si>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</si>
  <si>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</si>
  <si>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</si>
  <si>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</si>
  <si>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</si>
  <si>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</si>
  <si>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</si>
  <si>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</si>
  <si>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</si>
  <si>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</si>
  <si>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</si>
  <si>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</si>
  <si>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</si>
  <si>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</si>
  <si>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</si>
  <si>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</si>
  <si>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</si>
  <si>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</si>
  <si>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</si>
  <si>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</si>
  <si>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</si>
  <si>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</si>
  <si>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</si>
  <si>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</si>
  <si>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</si>
  <si>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</si>
  <si>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</si>
  <si>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</si>
  <si>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</si>
  <si>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</si>
  <si>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</si>
  <si>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</si>
  <si>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</si>
  <si>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</si>
  <si>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</si>
  <si>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</si>
  <si>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</si>
  <si>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</si>
  <si>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</si>
  <si>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</si>
  <si>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</si>
  <si>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</si>
  <si>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</si>
  <si>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</si>
  <si>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</si>
  <si>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</si>
  <si>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</si>
  <si>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</si>
  <si>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</si>
  <si>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</si>
  <si>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</si>
  <si>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</si>
  <si>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</si>
  <si>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</si>
  <si>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</si>
  <si>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</si>
  <si>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</si>
  <si>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</si>
  <si>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</si>
  <si>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</si>
  <si>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</si>
  <si>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</si>
  <si>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</si>
  <si>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</si>
  <si>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</si>
  <si>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1174/1;1174/3;1174/6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</si>
  <si>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</si>
  <si>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</si>
  <si>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06.11.2009</t>
  </si>
  <si>
    <t xml:space="preserve">Дата на съставяне: 06.11.2009                                    </t>
  </si>
  <si>
    <t xml:space="preserve">Дата  на съставяне: 06.11.2009                                                                                                                              </t>
  </si>
  <si>
    <t xml:space="preserve">Дата на съставяне: 06.11.2009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</si>
</sst>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864</v>
      </c>
      <c r="F3" s="217" t="s">
        <v>2</v>
      </c>
      <c r="G3" s="172"/>
      <c r="H3" s="461">
        <v>131241783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865</v>
      </c>
    </row>
    <row r="5" spans="1:8" ht="15">
      <c r="A5" s="581" t="s">
        <v>5</v>
      </c>
      <c r="B5" s="582"/>
      <c r="C5" s="582"/>
      <c r="D5" s="582"/>
      <c r="E5" s="505">
        <v>40086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6000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6000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923</v>
      </c>
      <c r="H21" s="156">
        <f>SUM(H22:H24)</f>
        <v>478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923</v>
      </c>
      <c r="H22" s="152">
        <v>478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923</v>
      </c>
      <c r="H25" s="154">
        <f>H19+H20+H21</f>
        <v>478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</v>
      </c>
      <c r="H27" s="154">
        <f>SUM(H28:H30)</f>
        <v>-6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</v>
      </c>
      <c r="H29" s="316">
        <v>-6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1408</v>
      </c>
      <c r="H31" s="152">
        <v>449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1406</v>
      </c>
      <c r="H33" s="154">
        <f>H27+H31+H32</f>
        <v>443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9329</v>
      </c>
      <c r="H36" s="154">
        <f>H25+H17+H33</f>
        <v>6921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190</v>
      </c>
      <c r="H39" s="158">
        <v>193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5002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47886</v>
      </c>
      <c r="D48" s="151">
        <v>51805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46074</v>
      </c>
      <c r="H49" s="154">
        <f>SUM(H43:H48)</f>
        <v>48030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47886</v>
      </c>
      <c r="D51" s="155">
        <f>SUM(D47:D50)</f>
        <v>51805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101</v>
      </c>
      <c r="D53" s="151">
        <v>145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47987</v>
      </c>
      <c r="D55" s="155">
        <f>D19+D20+D21+D27+D32+D45+D51+D53+D54</f>
        <v>51950</v>
      </c>
      <c r="E55" s="237" t="s">
        <v>172</v>
      </c>
      <c r="F55" s="261" t="s">
        <v>173</v>
      </c>
      <c r="G55" s="154">
        <f>G49+G51+G52+G53+G54</f>
        <v>46074</v>
      </c>
      <c r="H55" s="154">
        <f>H49+H51+H52+H53+H54</f>
        <v>48030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413</v>
      </c>
      <c r="H61" s="154">
        <f>SUM(H62:H68)</f>
        <v>694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299</v>
      </c>
      <c r="H62" s="152">
        <v>667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>
        <v>2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1</v>
      </c>
      <c r="D68" s="151"/>
      <c r="E68" s="237" t="s">
        <v>213</v>
      </c>
      <c r="F68" s="242" t="s">
        <v>214</v>
      </c>
      <c r="G68" s="152">
        <v>114</v>
      </c>
      <c r="H68" s="152">
        <v>20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1070</v>
      </c>
      <c r="H69" s="152">
        <v>1704</v>
      </c>
    </row>
    <row r="70" spans="1:8" ht="15">
      <c r="A70" s="235" t="s">
        <v>218</v>
      </c>
      <c r="B70" s="241" t="s">
        <v>219</v>
      </c>
      <c r="C70" s="151">
        <v>516</v>
      </c>
      <c r="D70" s="151">
        <v>330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874</v>
      </c>
      <c r="D71" s="151">
        <v>625</v>
      </c>
      <c r="E71" s="253" t="s">
        <v>46</v>
      </c>
      <c r="F71" s="273" t="s">
        <v>224</v>
      </c>
      <c r="G71" s="161">
        <f>G59+G60+G61+G69+G70</f>
        <v>1483</v>
      </c>
      <c r="H71" s="161">
        <f>H59+H60+H61+H69+H70</f>
        <v>2398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1408</v>
      </c>
      <c r="D75" s="155">
        <f>SUM(D67:D74)</f>
        <v>965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1483</v>
      </c>
      <c r="H79" s="162">
        <f>H71+H74+H75+H76</f>
        <v>2398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5289+625</f>
        <v>5914</v>
      </c>
      <c r="D88" s="151">
        <v>4571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1717</v>
      </c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7631</v>
      </c>
      <c r="D91" s="155">
        <f>SUM(D87:D90)</f>
        <v>4571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9089</v>
      </c>
      <c r="D93" s="155">
        <f>D64+D75+D84+D91+D92</f>
        <v>5592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57076</v>
      </c>
      <c r="D94" s="164">
        <f>D93+D55</f>
        <v>57542</v>
      </c>
      <c r="E94" s="449" t="s">
        <v>270</v>
      </c>
      <c r="F94" s="289" t="s">
        <v>271</v>
      </c>
      <c r="G94" s="165">
        <f>G36+G39+G55+G79</f>
        <v>57076</v>
      </c>
      <c r="H94" s="165">
        <f>H36+H39+H55+H79</f>
        <v>57542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856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Хипокредит АД</v>
      </c>
      <c r="C2" s="590"/>
      <c r="D2" s="590"/>
      <c r="E2" s="590"/>
      <c r="F2" s="577" t="s">
        <v>2</v>
      </c>
      <c r="G2" s="577"/>
      <c r="H2" s="526">
        <f>'справка №1-БАЛАНС'!H3</f>
        <v>131241783</v>
      </c>
    </row>
    <row r="3" spans="1:8" ht="30">
      <c r="A3" s="467" t="s">
        <v>275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76">
        <f>'справка №1-БАЛАНС'!E5</f>
        <v>40086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98</v>
      </c>
      <c r="D10" s="46">
        <v>92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>
        <v>28</v>
      </c>
      <c r="H11" s="550">
        <v>19</v>
      </c>
    </row>
    <row r="12" spans="1:8" ht="12">
      <c r="A12" s="298" t="s">
        <v>295</v>
      </c>
      <c r="B12" s="299" t="s">
        <v>296</v>
      </c>
      <c r="C12" s="46">
        <v>61</v>
      </c>
      <c r="D12" s="46">
        <v>60</v>
      </c>
      <c r="E12" s="300" t="s">
        <v>78</v>
      </c>
      <c r="F12" s="549" t="s">
        <v>297</v>
      </c>
      <c r="G12" s="550">
        <v>2</v>
      </c>
      <c r="H12" s="550"/>
    </row>
    <row r="13" spans="1:18" ht="12">
      <c r="A13" s="298" t="s">
        <v>298</v>
      </c>
      <c r="B13" s="299" t="s">
        <v>299</v>
      </c>
      <c r="C13" s="46">
        <v>7</v>
      </c>
      <c r="D13" s="46">
        <v>8</v>
      </c>
      <c r="E13" s="301" t="s">
        <v>51</v>
      </c>
      <c r="F13" s="551" t="s">
        <v>300</v>
      </c>
      <c r="G13" s="548">
        <f>SUM(G9:G12)</f>
        <v>30</v>
      </c>
      <c r="H13" s="548">
        <f>SUM(H9:H12)</f>
        <v>19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166</v>
      </c>
      <c r="D19" s="49">
        <f>SUM(D9:D15)+D16</f>
        <v>160</v>
      </c>
      <c r="E19" s="304" t="s">
        <v>317</v>
      </c>
      <c r="F19" s="552" t="s">
        <v>318</v>
      </c>
      <c r="G19" s="550">
        <v>4211</v>
      </c>
      <c r="H19" s="550">
        <v>3182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2460</v>
      </c>
      <c r="D22" s="46">
        <v>2832</v>
      </c>
      <c r="E22" s="304" t="s">
        <v>326</v>
      </c>
      <c r="F22" s="552" t="s">
        <v>327</v>
      </c>
      <c r="G22" s="550">
        <v>8</v>
      </c>
      <c r="H22" s="550">
        <v>33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9</v>
      </c>
      <c r="E24" s="301" t="s">
        <v>103</v>
      </c>
      <c r="F24" s="554" t="s">
        <v>334</v>
      </c>
      <c r="G24" s="548">
        <f>SUM(G19:G23)</f>
        <v>4219</v>
      </c>
      <c r="H24" s="548">
        <f>SUM(H19:H23)</f>
        <v>3215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52</v>
      </c>
      <c r="D25" s="46">
        <v>94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2516</v>
      </c>
      <c r="D26" s="49">
        <f>SUM(D22:D25)</f>
        <v>2935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2682</v>
      </c>
      <c r="D28" s="50">
        <f>D26+D19</f>
        <v>3095</v>
      </c>
      <c r="E28" s="127" t="s">
        <v>339</v>
      </c>
      <c r="F28" s="554" t="s">
        <v>340</v>
      </c>
      <c r="G28" s="548">
        <f>G13+G15+G24</f>
        <v>4249</v>
      </c>
      <c r="H28" s="548">
        <f>H13+H15+H24</f>
        <v>3234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1567</v>
      </c>
      <c r="D30" s="50">
        <f>IF((H28-D28)&gt;0,H28-D28,0)</f>
        <v>139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2682</v>
      </c>
      <c r="D33" s="49">
        <f>D28+D31+D32</f>
        <v>3095</v>
      </c>
      <c r="E33" s="127" t="s">
        <v>353</v>
      </c>
      <c r="F33" s="554" t="s">
        <v>354</v>
      </c>
      <c r="G33" s="53">
        <f>G32+G31+G28</f>
        <v>4249</v>
      </c>
      <c r="H33" s="53">
        <f>H32+H31+H28</f>
        <v>3234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1567</v>
      </c>
      <c r="D34" s="50">
        <f>IF((H33-D33)&gt;0,H33-D33,0)</f>
        <v>139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155</v>
      </c>
      <c r="D35" s="49">
        <f>D36+D37+D38</f>
        <v>13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155</v>
      </c>
      <c r="D36" s="46">
        <v>13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1412</v>
      </c>
      <c r="D39" s="460">
        <f>+IF((H33-D33-D35)&gt;0,H33-D33-D35,0)</f>
        <v>126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4</v>
      </c>
      <c r="D40" s="51">
        <v>2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1408</v>
      </c>
      <c r="D41" s="52">
        <f>IF(H39=0,IF(D39-D40&gt;0,D39-D40+H40,0),IF(H39-H40&lt;0,H40-H39+D39,0))</f>
        <v>124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4249</v>
      </c>
      <c r="D42" s="53">
        <f>D33+D35+D39</f>
        <v>3234</v>
      </c>
      <c r="E42" s="128" t="s">
        <v>380</v>
      </c>
      <c r="F42" s="129" t="s">
        <v>381</v>
      </c>
      <c r="G42" s="53">
        <f>G39+G33</f>
        <v>4249</v>
      </c>
      <c r="H42" s="53">
        <f>H39+H33</f>
        <v>3234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40123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40086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29</v>
      </c>
      <c r="D10" s="54">
        <v>18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-92</v>
      </c>
      <c r="D11" s="54">
        <v>-80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-77</v>
      </c>
      <c r="D13" s="54">
        <v>-85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-61</v>
      </c>
      <c r="D15" s="54">
        <v>-35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147</v>
      </c>
      <c r="D16" s="54">
        <v>89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-358</v>
      </c>
      <c r="D19" s="54">
        <v>-219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-412</v>
      </c>
      <c r="D20" s="55">
        <f>SUM(D10:D19)</f>
        <v>-320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-2809</v>
      </c>
      <c r="D24" s="54">
        <v>-15968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6661</v>
      </c>
      <c r="D25" s="54">
        <v>6693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3123</v>
      </c>
      <c r="D26" s="54">
        <v>2463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6969</v>
      </c>
      <c r="D32" s="55">
        <f>SUM(D22:D31)</f>
        <v>-6800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1000</v>
      </c>
      <c r="D34" s="54">
        <v>2000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35666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-29799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-2541</v>
      </c>
      <c r="D39" s="54">
        <v>-2520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-3497</v>
      </c>
      <c r="D42" s="55">
        <f>SUM(D34:D41)</f>
        <v>5347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3060</v>
      </c>
      <c r="D43" s="55">
        <f>D42+D32+D20</f>
        <v>-1773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4571</v>
      </c>
      <c r="D44" s="132">
        <v>7078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7631</v>
      </c>
      <c r="D45" s="55">
        <f>D44+D43</f>
        <v>5305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40086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478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449</v>
      </c>
      <c r="J11" s="58">
        <f>'справка №1-БАЛАНС'!H29+'справка №1-БАЛАНС'!H32</f>
        <v>-6</v>
      </c>
      <c r="K11" s="60"/>
      <c r="L11" s="344">
        <f>SUM(C11:K11)</f>
        <v>6921</v>
      </c>
      <c r="M11" s="58">
        <f>'справка №1-БАЛАНС'!H39</f>
        <v>193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478</v>
      </c>
      <c r="G15" s="61">
        <f t="shared" si="2"/>
        <v>0</v>
      </c>
      <c r="H15" s="61">
        <f t="shared" si="2"/>
        <v>0</v>
      </c>
      <c r="I15" s="61">
        <f t="shared" si="2"/>
        <v>449</v>
      </c>
      <c r="J15" s="61">
        <f t="shared" si="2"/>
        <v>-6</v>
      </c>
      <c r="K15" s="61">
        <f t="shared" si="2"/>
        <v>0</v>
      </c>
      <c r="L15" s="344">
        <f t="shared" si="1"/>
        <v>6921</v>
      </c>
      <c r="M15" s="61">
        <f t="shared" si="2"/>
        <v>193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1408</v>
      </c>
      <c r="J16" s="345">
        <f>+'справка №1-БАЛАНС'!G32</f>
        <v>0</v>
      </c>
      <c r="K16" s="60"/>
      <c r="L16" s="344">
        <f t="shared" si="1"/>
        <v>1408</v>
      </c>
      <c r="M16" s="60">
        <v>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445</v>
      </c>
      <c r="G17" s="62">
        <f t="shared" si="3"/>
        <v>0</v>
      </c>
      <c r="H17" s="62">
        <f t="shared" si="3"/>
        <v>0</v>
      </c>
      <c r="I17" s="62">
        <f t="shared" si="3"/>
        <v>-445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445</v>
      </c>
      <c r="G19" s="60"/>
      <c r="H19" s="60"/>
      <c r="I19" s="60">
        <v>-445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1000</v>
      </c>
      <c r="M28" s="60">
        <v>-7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923</v>
      </c>
      <c r="G29" s="59">
        <f t="shared" si="6"/>
        <v>0</v>
      </c>
      <c r="H29" s="59">
        <f t="shared" si="6"/>
        <v>0</v>
      </c>
      <c r="I29" s="59">
        <f t="shared" si="6"/>
        <v>1412</v>
      </c>
      <c r="J29" s="59">
        <f t="shared" si="6"/>
        <v>-6</v>
      </c>
      <c r="K29" s="59">
        <f t="shared" si="6"/>
        <v>0</v>
      </c>
      <c r="L29" s="344">
        <f t="shared" si="1"/>
        <v>9329</v>
      </c>
      <c r="M29" s="59">
        <f t="shared" si="6"/>
        <v>190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923</v>
      </c>
      <c r="G32" s="59">
        <f t="shared" si="7"/>
        <v>0</v>
      </c>
      <c r="H32" s="59">
        <f t="shared" si="7"/>
        <v>0</v>
      </c>
      <c r="I32" s="59">
        <f t="shared" si="7"/>
        <v>1412</v>
      </c>
      <c r="J32" s="59">
        <f t="shared" si="7"/>
        <v>-6</v>
      </c>
      <c r="K32" s="59">
        <f t="shared" si="7"/>
        <v>0</v>
      </c>
      <c r="L32" s="344">
        <f t="shared" si="1"/>
        <v>9329</v>
      </c>
      <c r="M32" s="59">
        <f>M29+M30+M31</f>
        <v>190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Хипокредит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609" t="s">
        <v>5</v>
      </c>
      <c r="B3" s="610"/>
      <c r="C3" s="612">
        <f>'справка №1-БАЛАНС'!E5</f>
        <v>40086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>
        <v>1</v>
      </c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1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2</v>
      </c>
      <c r="M40" s="438">
        <f t="shared" si="13"/>
        <v>0</v>
      </c>
      <c r="N40" s="438">
        <f t="shared" si="13"/>
        <v>5</v>
      </c>
      <c r="O40" s="438">
        <f t="shared" si="13"/>
        <v>0</v>
      </c>
      <c r="P40" s="438">
        <f t="shared" si="13"/>
        <v>0</v>
      </c>
      <c r="Q40" s="438">
        <f t="shared" si="13"/>
        <v>5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40086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47886</v>
      </c>
      <c r="D15" s="108">
        <v>4402</v>
      </c>
      <c r="E15" s="120">
        <f t="shared" si="0"/>
        <v>43484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47886</v>
      </c>
      <c r="D19" s="104">
        <f>D11+D15+D16</f>
        <v>4402</v>
      </c>
      <c r="E19" s="118">
        <f>E11+E15+E16</f>
        <v>43484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516</v>
      </c>
      <c r="D30" s="108">
        <v>516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454</v>
      </c>
      <c r="D31" s="108"/>
      <c r="E31" s="120">
        <f t="shared" si="0"/>
        <v>454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/>
      <c r="E32" s="120">
        <f t="shared" si="0"/>
        <v>420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1408</v>
      </c>
      <c r="D43" s="104">
        <f>D24+D28+D29+D31+D30+D32+D33+D38</f>
        <v>534</v>
      </c>
      <c r="E43" s="118">
        <f>E24+E28+E29+E31+E30+E32+E33+E38</f>
        <v>874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49294</v>
      </c>
      <c r="D44" s="103">
        <f>D43+D21+D19+D9</f>
        <v>4936</v>
      </c>
      <c r="E44" s="118">
        <f>E43+E21+E19+E9</f>
        <v>44358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0</v>
      </c>
      <c r="E52" s="119">
        <f>C52-D52</f>
        <v>3046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3046</v>
      </c>
      <c r="D53" s="108"/>
      <c r="E53" s="119">
        <f>C53-D53</f>
        <v>3046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46889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46074</v>
      </c>
      <c r="D66" s="103">
        <f>D52+D56+D61+D62+D63+D64</f>
        <v>0</v>
      </c>
      <c r="E66" s="119">
        <f t="shared" si="1"/>
        <v>46074</v>
      </c>
      <c r="F66" s="103">
        <f>F52+F56+F61+F62+F63+F64</f>
        <v>46889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299</v>
      </c>
      <c r="D71" s="105">
        <f>SUM(D72:D74)</f>
        <v>299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299</v>
      </c>
      <c r="D74" s="108">
        <v>299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741</v>
      </c>
      <c r="D80" s="103">
        <f>SUM(D81:D84)</f>
        <v>741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741</v>
      </c>
      <c r="D82" s="108">
        <v>741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114</v>
      </c>
      <c r="D85" s="104">
        <f>SUM(D86:D90)+D94</f>
        <v>114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114</v>
      </c>
      <c r="D90" s="103">
        <f>SUM(D91:D93)</f>
        <v>114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114</v>
      </c>
      <c r="D91" s="108">
        <v>114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329</v>
      </c>
      <c r="D95" s="108">
        <v>329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1483</v>
      </c>
      <c r="D96" s="104">
        <f>D85+D80+D75+D71+D95</f>
        <v>1483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47557</v>
      </c>
      <c r="D97" s="104">
        <f>D96+D68+D66</f>
        <v>1483</v>
      </c>
      <c r="E97" s="104">
        <f>E96+E68+E66</f>
        <v>46074</v>
      </c>
      <c r="F97" s="104">
        <f>F96+F68+F66</f>
        <v>46889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40086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8" sqref="A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40086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2007-01-25T09:38:11Z</cp:lastPrinted>
  <dcterms:created xsi:type="dcterms:W3CDTF">2000-06-29T12:02:40Z</dcterms:created>
  <dcterms:modified xsi:type="dcterms:W3CDTF">2009-11-12T10:51:48Z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