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<sst xmlns="http://schemas.openxmlformats.org/spreadsheetml/2006/main" count="1055" uniqueCount="872">
  <si>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</si>
  <si>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</si>
  <si>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</si>
  <si>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</si>
  <si>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</si>
  <si>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</si>
  <si>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</si>
  <si>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</si>
  <si>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</si>
  <si>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</si>
  <si>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</si>
  <si>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</si>
  <si>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</si>
  <si>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</si>
  <si>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</si>
  <si>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</si>
  <si>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</si>
  <si>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</si>
  <si>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</si>
  <si>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</si>
  <si>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</si>
  <si>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</si>
  <si>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</si>
  <si>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</si>
  <si>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</si>
  <si>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</si>
  <si>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</si>
  <si>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</si>
  <si>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</si>
  <si>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</si>
  <si>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</si>
  <si>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</si>
  <si>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</si>
  <si>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</si>
  <si>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</si>
  <si>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</si>
  <si>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</si>
  <si>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</si>
  <si>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</si>
  <si>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</si>
  <si>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</si>
  <si>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</si>
  <si>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</si>
  <si>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</si>
  <si>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</si>
  <si>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</si>
  <si>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</si>
  <si>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</si>
  <si>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</si>
  <si>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</si>
  <si>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</si>
  <si>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</si>
  <si>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</si>
  <si>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</si>
  <si>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</si>
  <si>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</si>
  <si>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</si>
  <si>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</si>
  <si>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</si>
  <si>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</si>
  <si>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</si>
  <si>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</si>
  <si>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</si>
  <si>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</si>
  <si>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</si>
  <si>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</si>
  <si>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</si>
  <si>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</si>
  <si>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</si>
  <si>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</si>
  <si>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</si>
  <si>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</si>
  <si>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</si>
  <si>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</si>
  <si>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</si>
  <si>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</si>
  <si>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</si>
  <si>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</si>
  <si>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</si>
  <si>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</si>
  <si>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</si>
  <si>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</si>
  <si>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</si>
  <si>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</si>
  <si>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</si>
  <si>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</si>
  <si>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</si>
  <si>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</si>
  <si>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</si>
  <si>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</si>
  <si>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</si>
  <si>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</si>
  <si>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</si>
  <si>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</si>
  <si>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</si>
  <si>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</si>
  <si>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</si>
  <si>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</si>
  <si>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</si>
  <si>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</si>
  <si>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</si>
  <si>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</si>
  <si>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</si>
  <si>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</si>
  <si>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</si>
  <si>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</si>
  <si>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</si>
  <si>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</si>
  <si>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</si>
  <si>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</si>
  <si>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</si>
  <si>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</si>
  <si>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</si>
  <si>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</si>
  <si>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</si>
  <si>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</si>
  <si>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</si>
  <si>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</si>
  <si>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</si>
  <si>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</si>
  <si>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</si>
  <si>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</si>
  <si>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</si>
  <si>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</si>
  <si>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</si>
  <si>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</si>
  <si>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</si>
  <si>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</si>
  <si>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</si>
  <si>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</si>
  <si>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</si>
  <si>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</si>
  <si>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</si>
  <si>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</si>
  <si>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</si>
  <si>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</si>
  <si>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</si>
  <si>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</si>
  <si>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</si>
  <si>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</si>
  <si>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</si>
  <si>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</si>
  <si>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</si>
  <si>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</si>
  <si>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</si>
  <si>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</si>
  <si>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</si>
  <si>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</si>
  <si>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</si>
  <si>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</si>
  <si>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</si>
  <si>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</si>
  <si>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</si>
  <si>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</si>
  <si>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</si>
  <si>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</si>
  <si>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</si>
  <si>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</si>
  <si>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</si>
  <si>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</si>
  <si>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</si>
  <si>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</si>
  <si>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</si>
  <si>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</si>
  <si>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</si>
  <si>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</si>
  <si>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</si>
  <si>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</si>
  <si>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</si>
  <si>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</si>
  <si>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</si>
  <si>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</si>
  <si>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</si>
  <si>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</si>
  <si>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</si>
  <si>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</si>
  <si>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</si>
  <si>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</si>
  <si>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</si>
  <si>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</si>
  <si>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</si>
  <si>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</si>
  <si>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</si>
  <si>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</si>
  <si>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</si>
  <si>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</si>
  <si>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</si>
  <si>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</si>
  <si>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</si>
  <si>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</si>
  <si>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</si>
  <si>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</si>
  <si>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</si>
  <si>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</si>
  <si>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</si>
  <si>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</si>
  <si>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</si>
  <si>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</si>
  <si>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</si>
  <si>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</si>
  <si>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</si>
  <si>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</si>
  <si>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</si>
  <si>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</si>
  <si>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</si>
  <si>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</si>
  <si>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</si>
  <si>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</si>
  <si>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</si>
  <si>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</si>
  <si>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</si>
  <si>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</si>
  <si>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</si>
  <si>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</si>
  <si>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</si>
  <si>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</si>
  <si>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</si>
  <si>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</si>
  <si>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</si>
  <si>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</si>
  <si>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</si>
  <si>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</si>
  <si>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</si>
  <si>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</si>
  <si>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</si>
  <si>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</si>
  <si>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</si>
  <si>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</si>
  <si>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</si>
  <si>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</si>
  <si>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</si>
  <si>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</si>
  <si>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</si>
  <si>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</si>
  <si>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</si>
  <si>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</si>
  <si>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</si>
  <si>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</si>
  <si>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</si>
  <si>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</si>
  <si>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</si>
  <si>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</si>
  <si>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</si>
  <si>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</si>
  <si>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</si>
  <si>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</si>
  <si>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</si>
  <si>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</si>
  <si>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</si>
  <si>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</si>
  <si>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</si>
  <si>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</si>
  <si>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</si>
  <si>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</si>
  <si>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</si>
  <si>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</si>
  <si>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</si>
  <si>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</si>
  <si>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</si>
  <si>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</si>
  <si>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</si>
  <si>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</si>
  <si>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</si>
  <si>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</si>
  <si>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</si>
  <si>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</si>
  <si>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</si>
  <si>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</si>
  <si>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</si>
  <si>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</si>
  <si>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</si>
  <si>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</si>
  <si>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</si>
  <si>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</si>
  <si>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</si>
  <si>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</si>
  <si>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</si>
  <si>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</si>
  <si>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</si>
  <si>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</si>
  <si>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</si>
  <si>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</si>
  <si>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</si>
  <si>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</si>
  <si>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</si>
  <si>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</si>
  <si>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</si>
  <si>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</si>
  <si>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</si>
  <si>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</si>
  <si>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</si>
  <si>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</si>
  <si>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</si>
  <si>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</si>
  <si>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</si>
  <si>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</si>
  <si>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</si>
  <si>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</si>
  <si>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</si>
  <si>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</si>
  <si>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</si>
  <si>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</si>
  <si>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</si>
  <si>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</si>
  <si>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</si>
  <si>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</si>
  <si>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</si>
  <si>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</si>
  <si>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</si>
  <si>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</si>
  <si>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</si>
  <si>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</si>
  <si>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</si>
  <si>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</si>
  <si>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</si>
  <si>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</si>
  <si>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</si>
  <si>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</si>
  <si>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</si>
  <si>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</si>
  <si>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</si>
  <si>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</si>
  <si>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</si>
  <si>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</si>
  <si>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</si>
  <si>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</si>
  <si>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</si>
  <si>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</si>
  <si>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</si>
  <si>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</si>
  <si>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</si>
  <si>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</si>
  <si>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</si>
  <si>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</si>
  <si>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</si>
  <si>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</si>
  <si>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</si>
  <si>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</si>
  <si>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</si>
  <si>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</si>
  <si>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</si>
  <si>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</si>
  <si>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</si>
  <si>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</si>
  <si>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</si>
  <si>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</si>
  <si>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</si>
  <si>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</si>
  <si>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</si>
  <si>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</si>
  <si>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</si>
  <si>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</si>
  <si>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</si>
  <si>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</si>
  <si>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</si>
  <si>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</si>
  <si>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</si>
  <si>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</si>
  <si>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</si>
  <si>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</si>
  <si>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</si>
  <si>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</si>
  <si>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</si>
  <si>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</si>
  <si>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</si>
  <si>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</si>
  <si>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</si>
  <si>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</si>
  <si>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</si>
  <si>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</si>
  <si>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</si>
  <si>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</si>
  <si>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</si>
  <si>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</si>
  <si>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</si>
  <si>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</si>
  <si>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</si>
  <si>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</si>
  <si>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</si>
  <si>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</si>
  <si>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</si>
  <si>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</si>
  <si>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</si>
  <si>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</si>
  <si>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</si>
  <si>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</si>
  <si>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</si>
  <si>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</si>
  <si>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</si>
  <si>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</si>
  <si>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</si>
  <si>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</si>
  <si>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</si>
  <si>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</si>
  <si>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</si>
  <si>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</si>
  <si>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</si>
  <si>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</si>
  <si>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</si>
  <si>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</si>
  <si>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</si>
  <si>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</si>
  <si>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</si>
  <si>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</si>
  <si>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</si>
  <si>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</si>
  <si>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</si>
  <si>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</si>
  <si>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</si>
  <si>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</si>
  <si>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</si>
  <si>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</si>
  <si>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</si>
  <si>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</si>
  <si>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</si>
  <si>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</si>
  <si>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</si>
  <si>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</si>
  <si>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</si>
  <si>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</si>
  <si>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</si>
  <si>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</si>
  <si>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</si>
  <si>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</si>
  <si>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</si>
  <si>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</si>
  <si>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</si>
  <si>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</si>
  <si>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</si>
  <si>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</si>
  <si>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</si>
  <si>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</si>
  <si>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</si>
  <si>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</si>
  <si>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</si>
  <si>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</si>
  <si>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</si>
  <si>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</si>
  <si>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</si>
  <si>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</si>
  <si>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</si>
  <si>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</si>
  <si>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</si>
  <si>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</si>
  <si>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</si>
  <si>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</si>
  <si>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</si>
  <si>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</si>
  <si>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</si>
  <si>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</si>
  <si>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</si>
  <si>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</si>
  <si>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</si>
  <si>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</si>
  <si>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</si>
  <si>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</si>
  <si>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</si>
  <si>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</si>
  <si>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</si>
  <si>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</si>
  <si>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</si>
  <si>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</si>
  <si>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</si>
  <si>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</si>
  <si>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</si>
  <si>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</si>
  <si>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</si>
  <si>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</si>
  <si>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</si>
  <si>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</si>
  <si>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</si>
  <si>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</si>
  <si>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</si>
  <si>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</si>
  <si>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</si>
  <si>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</si>
  <si>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</si>
  <si>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</si>
  <si>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</si>
  <si>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</si>
  <si>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</si>
  <si>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</si>
  <si>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</si>
  <si>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</si>
  <si>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</si>
  <si>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</si>
  <si>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</si>
  <si>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</si>
  <si>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</si>
  <si>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</si>
  <si>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</si>
  <si>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</si>
  <si>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</si>
  <si>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</si>
  <si>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</si>
  <si>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</si>
  <si>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</si>
  <si>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</si>
  <si>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</si>
  <si>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</si>
  <si>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</si>
  <si>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</si>
  <si>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</si>
  <si>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</si>
  <si>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</si>
  <si>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</si>
  <si>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</si>
  <si>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</si>
  <si>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</si>
  <si>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</si>
  <si>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</si>
  <si>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</si>
  <si>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</si>
  <si>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</si>
  <si>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</si>
  <si>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</si>
  <si>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</si>
  <si>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</si>
  <si>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</si>
  <si>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</si>
  <si>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</si>
  <si>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</si>
  <si>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</si>
  <si>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</si>
  <si>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</si>
  <si>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</si>
  <si>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</si>
  <si>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</si>
  <si>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</si>
  <si>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</si>
  <si>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</si>
  <si>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</si>
  <si>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</si>
  <si>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</si>
  <si>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</si>
  <si>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</si>
  <si>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</si>
  <si>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</si>
  <si>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</si>
  <si>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</si>
  <si>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</si>
  <si>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</si>
  <si>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</si>
  <si>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</si>
  <si>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</si>
  <si>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</si>
  <si>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</si>
  <si>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</si>
  <si>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</si>
  <si>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</si>
  <si>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</si>
  <si>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</si>
  <si>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</si>
  <si>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</si>
  <si>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</si>
  <si>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</si>
  <si>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</si>
  <si>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</si>
  <si>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</si>
  <si>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</si>
  <si>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</si>
  <si>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</si>
  <si>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</si>
  <si>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</si>
  <si>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</si>
  <si>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</si>
  <si>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</si>
  <si>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</si>
  <si>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</si>
  <si>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</si>
  <si>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</si>
  <si>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</si>
  <si>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</si>
  <si>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</si>
  <si>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</si>
  <si>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</si>
  <si>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</si>
  <si>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</si>
  <si>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</si>
  <si>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</si>
  <si>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</si>
  <si>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</si>
  <si>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</si>
  <si>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</si>
  <si>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</si>
  <si>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</si>
  <si>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</si>
  <si>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</si>
  <si>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</si>
  <si>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</si>
  <si>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</si>
  <si>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</si>
  <si>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</si>
  <si>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</si>
  <si>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</si>
  <si>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</si>
  <si>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</si>
  <si>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</si>
  <si>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</si>
  <si>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</si>
  <si>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</si>
  <si>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</si>
  <si>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</si>
  <si>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</si>
  <si>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</si>
  <si>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</si>
  <si>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</si>
  <si>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</si>
  <si>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</si>
  <si>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</si>
  <si>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</si>
  <si>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</si>
  <si>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</si>
  <si>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</si>
  <si>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</si>
  <si>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</si>
  <si>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</si>
  <si>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</si>
  <si>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</si>
  <si>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</si>
  <si>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</si>
  <si>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</si>
  <si>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</si>
  <si>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</si>
  <si>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</si>
  <si>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</si>
  <si>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</si>
  <si>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</si>
  <si>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</si>
  <si>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</si>
  <si>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</si>
  <si>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</si>
  <si>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</si>
  <si>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</si>
  <si>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</si>
  <si>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</si>
  <si>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</si>
  <si>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</si>
  <si>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</si>
  <si>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</si>
  <si>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</si>
  <si>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</si>
  <si>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</si>
  <si>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</si>
  <si>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</si>
  <si>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</si>
  <si>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</si>
  <si>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</si>
  <si>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</si>
  <si>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</si>
  <si>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</si>
  <si>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</si>
  <si>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</si>
  <si>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</si>
  <si>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</si>
  <si>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</si>
  <si>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</si>
  <si>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</si>
  <si>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</si>
  <si>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</si>
  <si>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</si>
  <si>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</si>
  <si>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</si>
  <si>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</si>
  <si>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</si>
  <si>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</si>
  <si>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</si>
  <si>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</si>
  <si>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</si>
  <si>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</si>
  <si>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</si>
  <si>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</si>
  <si>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</si>
  <si>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</si>
  <si>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</si>
  <si>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</si>
  <si>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</si>
  <si>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</si>
  <si>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</si>
  <si>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</si>
  <si>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</si>
  <si>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</si>
  <si>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</si>
  <si>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</si>
  <si>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</si>
  <si>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</si>
  <si>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</si>
  <si>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</si>
  <si>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</si>
  <si>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</si>
  <si>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</si>
  <si>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</si>
  <si>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</si>
  <si>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</si>
  <si>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</si>
  <si>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</si>
  <si>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</si>
  <si>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</si>
  <si>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</si>
  <si>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</si>
  <si>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</si>
  <si>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</si>
  <si>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</si>
  <si>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</si>
  <si>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</si>
  <si>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</si>
  <si>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</si>
  <si>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</si>
  <si>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</si>
  <si>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</si>
  <si>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</si>
  <si>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</si>
  <si>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</si>
  <si>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</si>
  <si>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</si>
  <si>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</si>
  <si>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</si>
  <si>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</si>
  <si>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</si>
  <si>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</si>
  <si>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</si>
  <si>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</si>
  <si>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</si>
  <si>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</si>
  <si>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</si>
  <si>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</si>
  <si>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</si>
  <si>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</si>
  <si>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</si>
  <si>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</si>
  <si>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</si>
  <si>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</si>
  <si>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</si>
  <si>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</si>
  <si>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</si>
  <si>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</si>
  <si>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</si>
  <si>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</si>
  <si>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</si>
  <si>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</si>
  <si>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</si>
  <si>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</si>
  <si>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</si>
  <si>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</si>
  <si>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</si>
  <si>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</si>
  <si>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</si>
  <si>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</si>
  <si>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</si>
  <si>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</si>
  <si>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</si>
  <si>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</si>
  <si>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</si>
  <si>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</si>
  <si>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</si>
  <si>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</si>
  <si>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</si>
  <si>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</si>
  <si>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</si>
  <si>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</si>
  <si>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</si>
  <si>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</si>
  <si>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</si>
  <si>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</si>
  <si>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</si>
  <si>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</si>
  <si>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</si>
  <si>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</si>
  <si>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</si>
  <si>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</si>
  <si>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</si>
  <si>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</si>
  <si>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</si>
  <si>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</si>
  <si>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</si>
  <si>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</si>
  <si>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</si>
  <si>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</si>
  <si>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</si>
  <si>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</si>
  <si>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</si>
  <si>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</si>
  <si>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</si>
  <si>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</si>
  <si>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</si>
  <si>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</si>
  <si>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</si>
  <si>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</si>
  <si>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</si>
  <si>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</si>
  <si>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</si>
  <si>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</si>
  <si>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</si>
  <si>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</si>
  <si>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</si>
  <si>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</si>
  <si>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</si>
  <si>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</si>
  <si>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</si>
  <si>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</si>
  <si>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</si>
  <si>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</si>
  <si>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</si>
  <si>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</si>
  <si>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</si>
  <si>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</si>
  <si>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</si>
  <si>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</si>
  <si>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</si>
  <si>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</si>
  <si>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</si>
  <si>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</si>
  <si>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</si>
  <si>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</si>
  <si>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</si>
  <si>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</si>
  <si>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</si>
  <si>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</si>
  <si>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</si>
  <si>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</si>
  <si>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</si>
  <si>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</si>
  <si>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</si>
  <si>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</si>
  <si>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</si>
  <si>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</si>
  <si>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</si>
  <si>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</si>
  <si>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</si>
  <si>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</si>
  <si>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</si>
  <si>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</si>
  <si>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</si>
  <si>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</si>
  <si>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</si>
  <si>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</si>
  <si>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</si>
  <si>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</si>
  <si>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</si>
  <si>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</si>
  <si>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</si>
  <si>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</si>
  <si>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</si>
  <si>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</si>
  <si>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</si>
  <si>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</si>
  <si>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</si>
  <si>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</si>
  <si>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АСЕНОВА КРЕПОСТ АД </t>
  </si>
  <si>
    <t>Съставител: ТАНЯ РАШКОВА</t>
  </si>
  <si>
    <t>Ръководител: БОГДАН БИБОВ И НИКОЛА МИШЕВ</t>
  </si>
  <si>
    <t xml:space="preserve"> Ръководител БОГДАН БИБОВ И НИКОЛА МИШЕВ</t>
  </si>
  <si>
    <t xml:space="preserve">                                    Съставител: ТАНЯ РАШКОВА                        </t>
  </si>
  <si>
    <t>Ръководител:БОГДАН БИБОВ И НИКОЛА МИШЕВ</t>
  </si>
  <si>
    <t xml:space="preserve">Съставител:ТАНЯ РАШКОВА  </t>
  </si>
  <si>
    <t>Име на отчитащото се предприятие: АСЕНОВА КРЕПОСТ АД</t>
  </si>
  <si>
    <t>АСЕНОВА КРЕПОСТ АД</t>
  </si>
  <si>
    <t>3.ЗАВАРЪЧНИ МАШИНИ АД - гр. Перник</t>
  </si>
  <si>
    <t>Отчетен период: 31.12.2015</t>
  </si>
  <si>
    <t xml:space="preserve">Отчетен период: 31.12.2015 г </t>
  </si>
  <si>
    <t>Отчетен период:31.12.2015 г</t>
  </si>
  <si>
    <t>Отчетен период:31.12.2015 г.</t>
  </si>
  <si>
    <t>Отчетен период: 31.12.2015 г.</t>
  </si>
  <si>
    <t>Отчетен период:31.12.2015 Г</t>
  </si>
  <si>
    <r>
      <t xml:space="preserve">Отчетен период:  31.12.2015 Г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</si>
  <si>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Вид на отчета: консолидиран годишен</t>
  </si>
  <si>
    <t xml:space="preserve">Вид на отчета:консолидиран </t>
  </si>
  <si>
    <t xml:space="preserve">Дата на съставяне:                                   </t>
  </si>
  <si>
    <t xml:space="preserve">Дата  на съставяне:                                                                                                                                </t>
  </si>
  <si>
    <t xml:space="preserve">Дата на съставяне:                          </t>
  </si>
  <si>
    <t xml:space="preserve">Дата на съставяне: </t>
  </si>
  <si>
    <t>Дата на съставяне: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</si>
</sst>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6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</cellStyleXfs>
  <cellXfs count="640">
    <xf numFmtId="0" fontId="0" fillId="0" borderId="0" xfId="0" applyAlignment="1">
      <alignment/>
    </xf>
    <xf numFmtId="0" fontId="11" fillId="0" borderId="0" xfId="41" applyFont="1" applyBorder="1" applyAlignment="1" applyProtection="1">
      <alignment horizontal="left" vertical="top"/>
      <protection locked="0"/>
    </xf>
    <xf numFmtId="0" fontId="13" fillId="0" borderId="0" xfId="44" applyFont="1" applyAlignment="1">
      <alignment horizontal="centerContinuous"/>
      <protection/>
    </xf>
    <xf numFmtId="0" fontId="14" fillId="0" borderId="0" xfId="44" applyFont="1">
      <alignment/>
      <protection/>
    </xf>
    <xf numFmtId="0" fontId="13" fillId="0" borderId="0" xfId="44" applyFont="1" applyAlignment="1">
      <alignment horizontal="centerContinuous" wrapText="1"/>
      <protection/>
    </xf>
    <xf numFmtId="0" fontId="15" fillId="0" borderId="0" xfId="44" applyFont="1">
      <alignment/>
      <protection/>
    </xf>
    <xf numFmtId="0" fontId="13" fillId="0" borderId="0" xfId="41" applyFont="1" applyBorder="1" applyAlignment="1" applyProtection="1">
      <alignment vertical="top" wrapText="1"/>
      <protection locked="0"/>
    </xf>
    <xf numFmtId="0" fontId="13" fillId="0" borderId="0" xfId="44" applyFont="1" applyAlignment="1">
      <alignment/>
      <protection/>
    </xf>
    <xf numFmtId="0" fontId="15" fillId="0" borderId="0" xfId="44" applyFont="1" applyAlignment="1">
      <alignment/>
      <protection/>
    </xf>
    <xf numFmtId="0" fontId="13" fillId="0" borderId="0" xfId="44" applyFont="1">
      <alignment/>
      <protection/>
    </xf>
    <xf numFmtId="0" fontId="13" fillId="0" borderId="0" xfId="42" applyFont="1" applyAlignment="1">
      <alignment wrapText="1"/>
      <protection/>
    </xf>
    <xf numFmtId="0" fontId="13" fillId="0" borderId="0" xfId="42" applyFont="1" applyAlignment="1">
      <alignment horizontal="right" wrapText="1"/>
      <protection/>
    </xf>
    <xf numFmtId="0" fontId="13" fillId="0" borderId="10" xfId="44" applyFont="1" applyBorder="1" applyAlignment="1">
      <alignment horizontal="center" vertical="center" wrapText="1"/>
      <protection/>
    </xf>
    <xf numFmtId="0" fontId="13" fillId="0" borderId="10" xfId="44" applyFont="1" applyBorder="1" applyAlignment="1">
      <alignment horizontal="centerContinuous" vertical="center" wrapText="1"/>
      <protection/>
    </xf>
    <xf numFmtId="0" fontId="13" fillId="0" borderId="0" xfId="44" applyFont="1" applyBorder="1" applyAlignment="1">
      <alignment horizontal="center" vertical="center" wrapText="1"/>
      <protection/>
    </xf>
    <xf numFmtId="0" fontId="15" fillId="0" borderId="0" xfId="44" applyFont="1" applyAlignment="1">
      <alignment horizontal="center" vertical="center" wrapText="1"/>
      <protection/>
    </xf>
    <xf numFmtId="49" fontId="14" fillId="0" borderId="10" xfId="44" applyNumberFormat="1" applyFont="1" applyBorder="1" applyAlignment="1">
      <alignment horizontal="center" vertical="center" wrapText="1"/>
      <protection/>
    </xf>
    <xf numFmtId="49" fontId="14" fillId="0" borderId="10" xfId="44" applyNumberFormat="1" applyFont="1" applyFill="1" applyBorder="1" applyAlignment="1">
      <alignment horizontal="center" vertical="center" wrapText="1"/>
      <protection/>
    </xf>
    <xf numFmtId="0" fontId="13" fillId="0" borderId="10" xfId="44" applyFont="1" applyBorder="1" applyAlignment="1">
      <alignment vertical="center" wrapText="1"/>
      <protection/>
    </xf>
    <xf numFmtId="0" fontId="14" fillId="0" borderId="0" xfId="44" applyFont="1" applyBorder="1">
      <alignment/>
      <protection/>
    </xf>
    <xf numFmtId="0" fontId="12" fillId="0" borderId="0" xfId="44" applyFont="1">
      <alignment/>
      <protection/>
    </xf>
    <xf numFmtId="0" fontId="14" fillId="0" borderId="10" xfId="44" applyFont="1" applyBorder="1" applyAlignment="1">
      <alignment vertical="center" wrapText="1"/>
      <protection/>
    </xf>
    <xf numFmtId="0" fontId="14" fillId="0" borderId="10" xfId="44" applyFont="1" applyBorder="1" applyAlignment="1">
      <alignment wrapText="1"/>
      <protection/>
    </xf>
    <xf numFmtId="3" fontId="14" fillId="0" borderId="0" xfId="44" applyNumberFormat="1" applyFont="1" applyBorder="1" applyAlignment="1" applyProtection="1">
      <alignment vertical="center"/>
      <protection locked="0"/>
    </xf>
    <xf numFmtId="0" fontId="13" fillId="0" borderId="0" xfId="44" applyFont="1" applyBorder="1" applyProtection="1">
      <alignment/>
      <protection locked="0"/>
    </xf>
    <xf numFmtId="0" fontId="12" fillId="0" borderId="0" xfId="44" applyFont="1" applyAlignment="1">
      <alignment wrapText="1"/>
      <protection/>
    </xf>
    <xf numFmtId="0" fontId="12" fillId="0" borderId="0" xfId="44" applyFont="1" applyBorder="1">
      <alignment/>
      <protection/>
    </xf>
    <xf numFmtId="0" fontId="12" fillId="0" borderId="0" xfId="43" applyFont="1">
      <alignment/>
      <protection/>
    </xf>
    <xf numFmtId="0" fontId="14" fillId="0" borderId="0" xfId="43" applyFont="1" applyBorder="1" applyAlignment="1" applyProtection="1">
      <alignment horizontal="centerContinuous"/>
      <protection locked="0"/>
    </xf>
    <xf numFmtId="0" fontId="12" fillId="0" borderId="0" xfId="43" applyFont="1" applyBorder="1" applyAlignment="1">
      <alignment wrapText="1"/>
      <protection/>
    </xf>
    <xf numFmtId="0" fontId="12" fillId="0" borderId="0" xfId="43" applyFont="1" applyBorder="1">
      <alignment/>
      <protection/>
    </xf>
    <xf numFmtId="0" fontId="20" fillId="0" borderId="0" xfId="43" applyFont="1" applyBorder="1" applyAlignment="1">
      <alignment vertical="center" wrapText="1"/>
      <protection/>
    </xf>
    <xf numFmtId="0" fontId="12" fillId="0" borderId="0" xfId="43" applyFont="1" applyAlignment="1">
      <alignment wrapText="1"/>
      <protection/>
    </xf>
    <xf numFmtId="49" fontId="13" fillId="0" borderId="11" xfId="44" applyNumberFormat="1" applyFont="1" applyBorder="1" applyAlignment="1">
      <alignment horizontal="center" vertical="center" wrapText="1"/>
      <protection/>
    </xf>
    <xf numFmtId="49" fontId="13" fillId="0" borderId="10" xfId="44" applyNumberFormat="1" applyFont="1" applyBorder="1" applyAlignment="1">
      <alignment horizontal="center" vertical="center" wrapText="1"/>
      <protection/>
    </xf>
    <xf numFmtId="49" fontId="13" fillId="0" borderId="0" xfId="44" applyNumberFormat="1" applyFont="1" applyAlignment="1">
      <alignment horizontal="center" wrapText="1"/>
      <protection/>
    </xf>
    <xf numFmtId="49" fontId="14" fillId="0" borderId="10" xfId="44" applyNumberFormat="1" applyFont="1" applyBorder="1" applyAlignment="1">
      <alignment horizontal="center" wrapText="1"/>
      <protection/>
    </xf>
    <xf numFmtId="49" fontId="13" fillId="0" borderId="0" xfId="44" applyNumberFormat="1" applyFont="1" applyBorder="1" applyAlignment="1" applyProtection="1">
      <alignment horizontal="center" wrapText="1"/>
      <protection locked="0"/>
    </xf>
    <xf numFmtId="49" fontId="12" fillId="0" borderId="0" xfId="44" applyNumberFormat="1" applyFont="1" applyAlignment="1">
      <alignment horizontal="center" wrapText="1"/>
      <protection/>
    </xf>
    <xf numFmtId="49" fontId="14" fillId="33" borderId="10" xfId="44" applyNumberFormat="1" applyFont="1" applyFill="1" applyBorder="1" applyAlignment="1">
      <alignment horizontal="center" vertical="center" wrapText="1"/>
      <protection/>
    </xf>
    <xf numFmtId="0" fontId="13" fillId="0" borderId="0" xfId="41" applyFont="1" applyFill="1" applyBorder="1" applyAlignment="1" applyProtection="1">
      <alignment vertical="top" wrapText="1"/>
      <protection locked="0"/>
    </xf>
    <xf numFmtId="49" fontId="13" fillId="0" borderId="12" xfId="44" applyNumberFormat="1" applyFont="1" applyBorder="1" applyAlignment="1">
      <alignment horizontal="center" vertical="center" wrapText="1"/>
      <protection/>
    </xf>
    <xf numFmtId="0" fontId="14" fillId="0" borderId="0" xfId="40" applyFont="1">
      <alignment/>
      <protection/>
    </xf>
    <xf numFmtId="0" fontId="22" fillId="0" borderId="0" xfId="40" applyFont="1">
      <alignment/>
      <protection/>
    </xf>
    <xf numFmtId="0" fontId="23" fillId="0" borderId="0" xfId="40" applyFont="1">
      <alignment/>
      <protection/>
    </xf>
    <xf numFmtId="0" fontId="14" fillId="0" borderId="0" xfId="39" applyFont="1" applyAlignment="1">
      <alignment horizontal="center"/>
      <protection/>
    </xf>
    <xf numFmtId="0" fontId="22" fillId="0" borderId="0" xfId="40" applyFont="1" applyBorder="1">
      <alignment/>
      <protection/>
    </xf>
    <xf numFmtId="49" fontId="22" fillId="0" borderId="0" xfId="40" applyNumberFormat="1" applyFont="1">
      <alignment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0" fillId="0" borderId="0" xfId="38" applyFont="1" applyAlignment="1">
      <alignment horizontal="left" vertical="center" wrapText="1"/>
      <protection/>
    </xf>
    <xf numFmtId="49" fontId="0" fillId="0" borderId="0" xfId="38" applyNumberFormat="1" applyFont="1" applyAlignment="1">
      <alignment horizontal="left" vertical="center" wrapText="1"/>
      <protection/>
    </xf>
    <xf numFmtId="0" fontId="21" fillId="0" borderId="0" xfId="40" applyFont="1">
      <alignment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0" fontId="0" fillId="0" borderId="0" xfId="39" applyFont="1" applyAlignment="1">
      <alignment horizontal="center"/>
      <protection/>
    </xf>
    <xf numFmtId="0" fontId="21" fillId="0" borderId="0" xfId="40" applyFont="1" applyAlignment="1">
      <alignment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25" fillId="0" borderId="0" xfId="40" applyFont="1" applyBorder="1">
      <alignment/>
      <protection/>
    </xf>
    <xf numFmtId="0" fontId="25" fillId="0" borderId="0" xfId="40" applyFont="1">
      <alignment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4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6" fillId="0" borderId="10" xfId="38" applyNumberFormat="1" applyFont="1" applyBorder="1" applyAlignment="1">
      <alignment horizontal="center" vertical="center" wrapText="1"/>
      <protection/>
    </xf>
    <xf numFmtId="49" fontId="24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0" fillId="0" borderId="0" xfId="38" applyFont="1">
      <alignment/>
      <protection/>
    </xf>
    <xf numFmtId="49" fontId="0" fillId="0" borderId="0" xfId="38" applyNumberFormat="1" applyFont="1">
      <alignment/>
      <protection/>
    </xf>
    <xf numFmtId="49" fontId="21" fillId="0" borderId="0" xfId="40" applyNumberFormat="1" applyFont="1">
      <alignment/>
      <protection/>
    </xf>
    <xf numFmtId="0" fontId="9" fillId="0" borderId="0" xfId="0" applyFont="1" applyBorder="1" applyAlignment="1" applyProtection="1">
      <alignment horizontal="left" vertical="top"/>
      <protection locked="0"/>
    </xf>
    <xf numFmtId="1" fontId="14" fillId="34" borderId="10" xfId="43" applyNumberFormat="1" applyFont="1" applyFill="1" applyBorder="1" applyAlignment="1" applyProtection="1">
      <alignment vertical="center"/>
      <protection locked="0"/>
    </xf>
    <xf numFmtId="1" fontId="14" fillId="35" borderId="10" xfId="43" applyNumberFormat="1" applyFont="1" applyFill="1" applyBorder="1" applyAlignment="1" applyProtection="1">
      <alignment vertical="center"/>
      <protection locked="0"/>
    </xf>
    <xf numFmtId="1" fontId="14" fillId="36" borderId="10" xfId="43" applyNumberFormat="1" applyFont="1" applyFill="1" applyBorder="1" applyAlignment="1" applyProtection="1">
      <alignment vertical="center"/>
      <protection locked="0"/>
    </xf>
    <xf numFmtId="3" fontId="14" fillId="0" borderId="10" xfId="43" applyNumberFormat="1" applyFont="1" applyBorder="1" applyAlignment="1" applyProtection="1">
      <alignment vertical="center"/>
      <protection/>
    </xf>
    <xf numFmtId="3" fontId="14" fillId="0" borderId="10" xfId="43" applyNumberFormat="1" applyFont="1" applyFill="1" applyBorder="1" applyAlignment="1" applyProtection="1">
      <alignment vertical="center"/>
      <protection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3" fontId="13" fillId="0" borderId="10" xfId="43" applyNumberFormat="1" applyFont="1" applyBorder="1" applyAlignment="1" applyProtection="1">
      <alignment vertical="center"/>
      <protection/>
    </xf>
    <xf numFmtId="3" fontId="14" fillId="0" borderId="10" xfId="43" applyNumberFormat="1" applyFont="1" applyBorder="1" applyProtection="1">
      <alignment/>
      <protection/>
    </xf>
    <xf numFmtId="1" fontId="12" fillId="34" borderId="10" xfId="43" applyNumberFormat="1" applyFont="1" applyFill="1" applyBorder="1" applyProtection="1">
      <alignment/>
      <protection locked="0"/>
    </xf>
    <xf numFmtId="0" fontId="12" fillId="0" borderId="10" xfId="43" applyFont="1" applyBorder="1" applyProtection="1">
      <alignment/>
      <protection/>
    </xf>
    <xf numFmtId="1" fontId="12" fillId="36" borderId="10" xfId="43" applyNumberFormat="1" applyFont="1" applyFill="1" applyBorder="1" applyProtection="1">
      <alignment/>
      <protection locked="0"/>
    </xf>
    <xf numFmtId="3" fontId="12" fillId="0" borderId="10" xfId="43" applyNumberFormat="1" applyFont="1" applyBorder="1" applyProtection="1">
      <alignment/>
      <protection/>
    </xf>
    <xf numFmtId="3" fontId="12" fillId="0" borderId="10" xfId="43" applyNumberFormat="1" applyFont="1" applyFill="1" applyBorder="1" applyProtection="1">
      <alignment/>
      <protection/>
    </xf>
    <xf numFmtId="1" fontId="14" fillId="35" borderId="10" xfId="42" applyNumberFormat="1" applyFont="1" applyFill="1" applyBorder="1" applyAlignment="1" applyProtection="1">
      <alignment wrapText="1"/>
      <protection locked="0"/>
    </xf>
    <xf numFmtId="3" fontId="14" fillId="0" borderId="10" xfId="42" applyNumberFormat="1" applyFont="1" applyFill="1" applyBorder="1" applyAlignment="1" applyProtection="1">
      <alignment wrapText="1"/>
      <protection/>
    </xf>
    <xf numFmtId="1" fontId="14" fillId="36" borderId="10" xfId="42" applyNumberFormat="1" applyFont="1" applyFill="1" applyBorder="1" applyAlignment="1" applyProtection="1">
      <alignment wrapText="1"/>
      <protection locked="0"/>
    </xf>
    <xf numFmtId="49" fontId="14" fillId="0" borderId="10" xfId="44" applyNumberFormat="1" applyFont="1" applyBorder="1" applyAlignment="1" applyProtection="1">
      <alignment horizontal="center" vertical="center" wrapText="1"/>
      <protection/>
    </xf>
    <xf numFmtId="3" fontId="14" fillId="0" borderId="10" xfId="44" applyNumberFormat="1" applyFont="1" applyFill="1" applyBorder="1" applyAlignment="1" applyProtection="1">
      <alignment vertical="center"/>
      <protection/>
    </xf>
    <xf numFmtId="3" fontId="14" fillId="0" borderId="10" xfId="44" applyNumberFormat="1" applyFont="1" applyBorder="1" applyAlignment="1" applyProtection="1">
      <alignment vertical="center"/>
      <protection/>
    </xf>
    <xf numFmtId="1" fontId="14" fillId="35" borderId="10" xfId="44" applyNumberFormat="1" applyFont="1" applyFill="1" applyBorder="1" applyAlignment="1" applyProtection="1">
      <alignment vertical="center"/>
      <protection locked="0"/>
    </xf>
    <xf numFmtId="3" fontId="14" fillId="0" borderId="13" xfId="44" applyNumberFormat="1" applyFont="1" applyBorder="1" applyAlignment="1" applyProtection="1">
      <alignment vertical="center"/>
      <protection/>
    </xf>
    <xf numFmtId="3" fontId="14" fillId="0" borderId="11" xfId="44" applyNumberFormat="1" applyFont="1" applyBorder="1" applyAlignment="1" applyProtection="1">
      <alignment vertical="center"/>
      <protection/>
    </xf>
    <xf numFmtId="1" fontId="16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39" applyNumberFormat="1" applyFont="1" applyBorder="1" applyAlignment="1" applyProtection="1">
      <alignment horizontal="center" vertical="center" wrapText="1"/>
      <protection/>
    </xf>
    <xf numFmtId="1" fontId="14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39" applyFont="1" applyBorder="1" applyAlignment="1" applyProtection="1">
      <alignment horizontal="center" vertical="center" wrapText="1"/>
      <protection/>
    </xf>
    <xf numFmtId="0" fontId="14" fillId="0" borderId="13" xfId="39" applyFont="1" applyFill="1" applyBorder="1" applyAlignment="1" applyProtection="1">
      <alignment horizontal="center" vertical="center" wrapText="1"/>
      <protection/>
    </xf>
    <xf numFmtId="0" fontId="22" fillId="0" borderId="0" xfId="40" applyFont="1" applyProtection="1">
      <alignment/>
      <protection/>
    </xf>
    <xf numFmtId="1" fontId="14" fillId="33" borderId="14" xfId="39" applyNumberFormat="1" applyFont="1" applyFill="1" applyBorder="1" applyAlignment="1" applyProtection="1">
      <alignment horizontal="left" vertical="center" wrapText="1"/>
      <protection/>
    </xf>
    <xf numFmtId="1" fontId="14" fillId="33" borderId="14" xfId="39" applyNumberFormat="1" applyFont="1" applyFill="1" applyBorder="1" applyAlignment="1" applyProtection="1">
      <alignment horizontal="center" vertical="center" wrapText="1"/>
      <protection/>
    </xf>
    <xf numFmtId="0" fontId="14" fillId="0" borderId="11" xfId="39" applyFont="1" applyBorder="1" applyAlignment="1" applyProtection="1">
      <alignment horizontal="center" vertical="center" wrapText="1"/>
      <protection/>
    </xf>
    <xf numFmtId="0" fontId="14" fillId="0" borderId="11" xfId="39" applyFont="1" applyFill="1" applyBorder="1" applyAlignment="1" applyProtection="1">
      <alignment horizontal="center" vertical="center" wrapText="1"/>
      <protection/>
    </xf>
    <xf numFmtId="1" fontId="14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39" applyFont="1" applyBorder="1" applyAlignment="1" applyProtection="1">
      <alignment horizontal="center" vertical="center" wrapText="1"/>
      <protection/>
    </xf>
    <xf numFmtId="0" fontId="14" fillId="0" borderId="10" xfId="39" applyFont="1" applyFill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horizontal="center" vertical="center" wrapText="1"/>
      <protection/>
    </xf>
    <xf numFmtId="0" fontId="22" fillId="0" borderId="0" xfId="40" applyFont="1" applyBorder="1" applyProtection="1">
      <alignment/>
      <protection/>
    </xf>
    <xf numFmtId="1" fontId="22" fillId="0" borderId="0" xfId="40" applyNumberFormat="1" applyFont="1" applyBorder="1" applyProtection="1">
      <alignment/>
      <protection/>
    </xf>
    <xf numFmtId="0" fontId="14" fillId="0" borderId="10" xfId="37" applyFont="1" applyBorder="1" applyAlignment="1" applyProtection="1">
      <alignment horizontal="left" vertical="center" wrapText="1"/>
      <protection/>
    </xf>
    <xf numFmtId="0" fontId="14" fillId="0" borderId="0" xfId="37" applyFont="1" applyBorder="1" applyAlignment="1" applyProtection="1">
      <alignment horizontal="left" vertical="center" wrapText="1"/>
      <protection/>
    </xf>
    <xf numFmtId="1" fontId="14" fillId="0" borderId="0" xfId="37" applyNumberFormat="1" applyFont="1" applyBorder="1" applyAlignment="1" applyProtection="1">
      <alignment horizontal="left" vertical="center" wrapText="1"/>
      <protection/>
    </xf>
    <xf numFmtId="49" fontId="13" fillId="0" borderId="13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center" vertical="center" wrapText="1"/>
      <protection/>
    </xf>
    <xf numFmtId="0" fontId="23" fillId="0" borderId="0" xfId="40" applyFont="1" applyBorder="1" applyProtection="1">
      <alignment/>
      <protection/>
    </xf>
    <xf numFmtId="49" fontId="13" fillId="0" borderId="15" xfId="37" applyNumberFormat="1" applyFont="1" applyBorder="1" applyAlignment="1" applyProtection="1">
      <alignment horizontal="center" vertical="center" wrapText="1"/>
      <protection/>
    </xf>
    <xf numFmtId="0" fontId="13" fillId="0" borderId="13" xfId="37" applyFont="1" applyBorder="1" applyAlignment="1" applyProtection="1">
      <alignment horizontal="center" vertical="center" wrapText="1"/>
      <protection/>
    </xf>
    <xf numFmtId="49" fontId="13" fillId="0" borderId="11" xfId="37" applyNumberFormat="1" applyFont="1" applyBorder="1" applyAlignment="1" applyProtection="1">
      <alignment horizontal="center" vertical="center" wrapText="1"/>
      <protection/>
    </xf>
    <xf numFmtId="0" fontId="13" fillId="0" borderId="11" xfId="37" applyFont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horizontal="center" vertical="center" wrapText="1"/>
      <protection/>
    </xf>
    <xf numFmtId="49" fontId="14" fillId="0" borderId="11" xfId="37" applyNumberFormat="1" applyFont="1" applyBorder="1" applyAlignment="1" applyProtection="1">
      <alignment horizontal="center" vertical="center" wrapText="1"/>
      <protection/>
    </xf>
    <xf numFmtId="0" fontId="14" fillId="0" borderId="11" xfId="37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left" vertical="center" wrapText="1"/>
      <protection/>
    </xf>
    <xf numFmtId="49" fontId="13" fillId="0" borderId="10" xfId="37" applyNumberFormat="1" applyFont="1" applyBorder="1" applyAlignment="1" applyProtection="1">
      <alignment horizontal="left" vertical="center" wrapText="1"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0" fontId="16" fillId="0" borderId="10" xfId="37" applyFont="1" applyBorder="1" applyAlignment="1" applyProtection="1">
      <alignment horizontal="right" vertical="center" wrapText="1"/>
      <protection/>
    </xf>
    <xf numFmtId="49" fontId="16" fillId="0" borderId="10" xfId="37" applyNumberFormat="1" applyFont="1" applyBorder="1" applyAlignment="1" applyProtection="1">
      <alignment horizontal="center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0" fontId="14" fillId="0" borderId="10" xfId="37" applyFont="1" applyFill="1" applyBorder="1" applyAlignment="1" applyProtection="1">
      <alignment vertical="center" wrapText="1"/>
      <protection/>
    </xf>
    <xf numFmtId="49" fontId="14" fillId="0" borderId="10" xfId="37" applyNumberFormat="1" applyFont="1" applyFill="1" applyBorder="1" applyAlignment="1" applyProtection="1">
      <alignment horizontal="center" vertical="center" wrapText="1"/>
      <protection/>
    </xf>
    <xf numFmtId="0" fontId="13" fillId="0" borderId="0" xfId="37" applyFont="1" applyBorder="1" applyAlignment="1" applyProtection="1">
      <alignment horizontal="right" vertical="center" wrapText="1"/>
      <protection/>
    </xf>
    <xf numFmtId="49" fontId="13" fillId="0" borderId="0" xfId="37" applyNumberFormat="1" applyFont="1" applyBorder="1" applyAlignment="1" applyProtection="1">
      <alignment horizontal="right" vertical="center" wrapText="1"/>
      <protection/>
    </xf>
    <xf numFmtId="49" fontId="22" fillId="0" borderId="0" xfId="40" applyNumberFormat="1" applyFont="1" applyProtection="1">
      <alignment/>
      <protection/>
    </xf>
    <xf numFmtId="1" fontId="14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36" applyFont="1" applyAlignment="1">
      <alignment/>
      <protection/>
    </xf>
    <xf numFmtId="0" fontId="14" fillId="0" borderId="0" xfId="36" applyFont="1">
      <alignment/>
      <protection/>
    </xf>
    <xf numFmtId="0" fontId="13" fillId="0" borderId="0" xfId="40" applyFont="1">
      <alignment/>
      <protection/>
    </xf>
    <xf numFmtId="0" fontId="14" fillId="0" borderId="0" xfId="40" applyFont="1" applyBorder="1">
      <alignment/>
      <protection/>
    </xf>
    <xf numFmtId="0" fontId="23" fillId="0" borderId="0" xfId="40" applyFont="1" applyAlignment="1">
      <alignment horizontal="center"/>
      <protection/>
    </xf>
    <xf numFmtId="49" fontId="14" fillId="0" borderId="0" xfId="40" applyNumberFormat="1" applyFont="1">
      <alignment/>
      <protection/>
    </xf>
    <xf numFmtId="0" fontId="14" fillId="0" borderId="10" xfId="36" applyFont="1" applyBorder="1" applyAlignment="1" applyProtection="1">
      <alignment horizontal="right" vertical="center" wrapText="1"/>
      <protection/>
    </xf>
    <xf numFmtId="1" fontId="14" fillId="0" borderId="10" xfId="36" applyNumberFormat="1" applyFont="1" applyBorder="1" applyAlignment="1" applyProtection="1">
      <alignment horizontal="right" vertical="center" wrapText="1"/>
      <protection/>
    </xf>
    <xf numFmtId="0" fontId="14" fillId="0" borderId="10" xfId="36" applyFont="1" applyFill="1" applyBorder="1" applyAlignment="1" applyProtection="1">
      <alignment horizontal="right" vertical="center" wrapText="1"/>
      <protection/>
    </xf>
    <xf numFmtId="0" fontId="14" fillId="0" borderId="0" xfId="36" applyFont="1" applyBorder="1" applyProtection="1">
      <alignment/>
      <protection/>
    </xf>
    <xf numFmtId="0" fontId="14" fillId="0" borderId="0" xfId="40" applyFont="1" applyProtection="1">
      <alignment/>
      <protection/>
    </xf>
    <xf numFmtId="1" fontId="1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4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36" applyNumberFormat="1" applyFont="1" applyFill="1" applyBorder="1" applyAlignment="1" applyProtection="1">
      <alignment horizontal="right"/>
      <protection locked="0"/>
    </xf>
    <xf numFmtId="1" fontId="14" fillId="36" borderId="10" xfId="36" applyNumberFormat="1" applyFont="1" applyFill="1" applyBorder="1" applyAlignment="1" applyProtection="1">
      <alignment horizontal="right"/>
      <protection locked="0"/>
    </xf>
    <xf numFmtId="1" fontId="14" fillId="0" borderId="10" xfId="36" applyNumberFormat="1" applyFont="1" applyBorder="1" applyAlignment="1" applyProtection="1">
      <alignment horizontal="right"/>
      <protection/>
    </xf>
    <xf numFmtId="1" fontId="14" fillId="0" borderId="0" xfId="36" applyNumberFormat="1" applyFont="1" applyBorder="1" applyAlignment="1" applyProtection="1">
      <alignment horizontal="left" vertical="center" wrapText="1"/>
      <protection/>
    </xf>
    <xf numFmtId="1" fontId="14" fillId="0" borderId="0" xfId="36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0" fontId="13" fillId="0" borderId="0" xfId="40" applyFont="1" applyAlignment="1" applyProtection="1">
      <alignment horizontal="center"/>
      <protection/>
    </xf>
    <xf numFmtId="0" fontId="23" fillId="0" borderId="0" xfId="40" applyFont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center"/>
      <protection/>
    </xf>
    <xf numFmtId="1" fontId="14" fillId="0" borderId="10" xfId="36" applyNumberFormat="1" applyFont="1" applyBorder="1" applyAlignment="1" applyProtection="1">
      <alignment horizontal="center" vertical="center" wrapText="1"/>
      <protection/>
    </xf>
    <xf numFmtId="1" fontId="14" fillId="0" borderId="10" xfId="36" applyNumberFormat="1" applyFont="1" applyFill="1" applyBorder="1" applyAlignment="1" applyProtection="1">
      <alignment horizontal="right" vertical="center" wrapText="1"/>
      <protection/>
    </xf>
    <xf numFmtId="1" fontId="14" fillId="0" borderId="10" xfId="36" applyNumberFormat="1" applyFont="1" applyFill="1" applyBorder="1" applyAlignment="1" applyProtection="1">
      <alignment horizontal="center" vertical="center" wrapText="1"/>
      <protection/>
    </xf>
    <xf numFmtId="0" fontId="14" fillId="0" borderId="10" xfId="36" applyFont="1" applyFill="1" applyBorder="1" applyAlignment="1" applyProtection="1">
      <alignment horizontal="center" vertical="center" wrapText="1"/>
      <protection/>
    </xf>
    <xf numFmtId="1" fontId="22" fillId="0" borderId="0" xfId="40" applyNumberFormat="1" applyFont="1" applyProtection="1">
      <alignment/>
      <protection/>
    </xf>
    <xf numFmtId="0" fontId="13" fillId="0" borderId="0" xfId="36" applyFont="1" applyBorder="1" applyProtection="1">
      <alignment/>
      <protection/>
    </xf>
    <xf numFmtId="0" fontId="13" fillId="0" borderId="0" xfId="40" applyFont="1" applyProtection="1">
      <alignment/>
      <protection/>
    </xf>
    <xf numFmtId="0" fontId="13" fillId="0" borderId="10" xfId="36" applyFont="1" applyBorder="1" applyProtection="1">
      <alignment/>
      <protection/>
    </xf>
    <xf numFmtId="1" fontId="14" fillId="0" borderId="10" xfId="36" applyNumberFormat="1" applyFont="1" applyFill="1" applyBorder="1" applyAlignment="1" applyProtection="1">
      <alignment horizontal="right"/>
      <protection/>
    </xf>
    <xf numFmtId="1" fontId="13" fillId="34" borderId="16" xfId="43" applyNumberFormat="1" applyFont="1" applyFill="1" applyBorder="1" applyAlignment="1" applyProtection="1">
      <alignment vertical="center"/>
      <protection locked="0"/>
    </xf>
    <xf numFmtId="0" fontId="13" fillId="0" borderId="10" xfId="43" applyFont="1" applyBorder="1" applyAlignment="1" applyProtection="1">
      <alignment vertical="center" wrapText="1"/>
      <protection/>
    </xf>
    <xf numFmtId="49" fontId="15" fillId="0" borderId="10" xfId="43" applyNumberFormat="1" applyFont="1" applyBorder="1" applyAlignment="1" applyProtection="1">
      <alignment horizontal="centerContinuous" wrapText="1"/>
      <protection/>
    </xf>
    <xf numFmtId="0" fontId="12" fillId="0" borderId="0" xfId="43" applyFont="1" applyProtection="1">
      <alignment/>
      <protection/>
    </xf>
    <xf numFmtId="0" fontId="13" fillId="0" borderId="10" xfId="43" applyFont="1" applyBorder="1" applyAlignment="1" applyProtection="1">
      <alignment horizontal="left" vertical="center" wrapText="1"/>
      <protection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4" fillId="0" borderId="0" xfId="42" applyFont="1" applyBorder="1" applyAlignment="1" applyProtection="1">
      <alignment wrapText="1"/>
      <protection/>
    </xf>
    <xf numFmtId="0" fontId="14" fillId="0" borderId="0" xfId="42" applyFont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4" fillId="34" borderId="10" xfId="42" applyNumberFormat="1" applyFont="1" applyFill="1" applyBorder="1" applyAlignment="1" applyProtection="1">
      <alignment wrapText="1"/>
      <protection locked="0"/>
    </xf>
    <xf numFmtId="1" fontId="14" fillId="0" borderId="0" xfId="42" applyNumberFormat="1" applyFont="1" applyAlignment="1" applyProtection="1">
      <alignment wrapText="1"/>
      <protection/>
    </xf>
    <xf numFmtId="1" fontId="12" fillId="0" borderId="0" xfId="42" applyNumberFormat="1" applyFont="1" applyAlignment="1" applyProtection="1">
      <alignment wrapText="1"/>
      <protection/>
    </xf>
    <xf numFmtId="0" fontId="14" fillId="0" borderId="0" xfId="44" applyFont="1" applyBorder="1" applyProtection="1">
      <alignment/>
      <protection/>
    </xf>
    <xf numFmtId="0" fontId="12" fillId="0" borderId="0" xfId="44" applyFont="1" applyProtection="1">
      <alignment/>
      <protection/>
    </xf>
    <xf numFmtId="0" fontId="13" fillId="0" borderId="0" xfId="44" applyFont="1" applyBorder="1" applyAlignment="1">
      <alignment horizontal="centerContinuous" vertical="center" wrapText="1"/>
      <protection/>
    </xf>
    <xf numFmtId="0" fontId="13" fillId="0" borderId="0" xfId="44" applyFont="1" applyBorder="1" applyAlignment="1">
      <alignment horizontal="left" vertical="top" wrapText="1"/>
      <protection/>
    </xf>
    <xf numFmtId="0" fontId="14" fillId="0" borderId="0" xfId="36" applyFont="1" applyAlignment="1">
      <alignment horizontal="centerContinuous" vertical="center" wrapText="1"/>
      <protection/>
    </xf>
    <xf numFmtId="0" fontId="13" fillId="0" borderId="10" xfId="36" applyFont="1" applyBorder="1" applyAlignment="1" applyProtection="1">
      <alignment horizontal="centerContinuous" vertical="center" wrapText="1"/>
      <protection/>
    </xf>
    <xf numFmtId="1" fontId="14" fillId="0" borderId="0" xfId="39" applyNumberFormat="1" applyFont="1" applyBorder="1" applyAlignment="1">
      <alignment vertical="justify" wrapText="1"/>
      <protection/>
    </xf>
    <xf numFmtId="0" fontId="13" fillId="0" borderId="12" xfId="37" applyFont="1" applyBorder="1" applyAlignment="1" applyProtection="1">
      <alignment horizontal="centerContinuous" vertical="center" wrapText="1"/>
      <protection/>
    </xf>
    <xf numFmtId="0" fontId="13" fillId="0" borderId="14" xfId="37" applyFont="1" applyBorder="1" applyAlignment="1" applyProtection="1">
      <alignment horizontal="centerContinuous" vertical="center" wrapText="1"/>
      <protection/>
    </xf>
    <xf numFmtId="0" fontId="13" fillId="0" borderId="16" xfId="37" applyFont="1" applyBorder="1" applyAlignment="1" applyProtection="1">
      <alignment horizontal="centerContinuous" vertical="center" wrapText="1"/>
      <protection/>
    </xf>
    <xf numFmtId="0" fontId="13" fillId="0" borderId="10" xfId="37" applyFont="1" applyBorder="1" applyAlignment="1" applyProtection="1">
      <alignment horizontal="centerContinuous" vertical="center" wrapText="1"/>
      <protection/>
    </xf>
    <xf numFmtId="164" fontId="13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1" fillId="0" borderId="0" xfId="41" applyFont="1" applyAlignment="1">
      <alignment horizontal="left" vertical="top" wrapText="1"/>
      <protection/>
    </xf>
    <xf numFmtId="0" fontId="11" fillId="0" borderId="0" xfId="41" applyFont="1" applyAlignment="1">
      <alignment vertical="top" wrapText="1"/>
      <protection/>
    </xf>
    <xf numFmtId="0" fontId="11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9" fillId="0" borderId="0" xfId="41" applyFont="1" applyBorder="1" applyAlignment="1" applyProtection="1">
      <alignment vertical="top" wrapText="1"/>
      <protection locked="0"/>
    </xf>
    <xf numFmtId="1" fontId="11" fillId="34" borderId="12" xfId="41" applyNumberFormat="1" applyFont="1" applyFill="1" applyBorder="1" applyAlignment="1" applyProtection="1">
      <alignment vertical="top" wrapText="1"/>
      <protection locked="0"/>
    </xf>
    <xf numFmtId="1" fontId="11" fillId="34" borderId="17" xfId="41" applyNumberFormat="1" applyFont="1" applyFill="1" applyBorder="1" applyAlignment="1" applyProtection="1">
      <alignment vertical="top" wrapText="1"/>
      <protection locked="0"/>
    </xf>
    <xf numFmtId="1" fontId="11" fillId="36" borderId="17" xfId="41" applyNumberFormat="1" applyFont="1" applyFill="1" applyBorder="1" applyAlignment="1" applyProtection="1">
      <alignment vertical="top" wrapText="1"/>
      <protection locked="0"/>
    </xf>
    <xf numFmtId="1" fontId="11" fillId="0" borderId="17" xfId="41" applyNumberFormat="1" applyFont="1" applyBorder="1" applyAlignment="1" applyProtection="1">
      <alignment vertical="top" wrapText="1"/>
      <protection/>
    </xf>
    <xf numFmtId="1" fontId="11" fillId="0" borderId="12" xfId="41" applyNumberFormat="1" applyFont="1" applyBorder="1" applyAlignment="1" applyProtection="1">
      <alignment vertical="top" wrapText="1"/>
      <protection/>
    </xf>
    <xf numFmtId="1" fontId="11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1" fillId="35" borderId="17" xfId="41" applyNumberFormat="1" applyFont="1" applyFill="1" applyBorder="1" applyAlignment="1" applyProtection="1">
      <alignment vertical="top" wrapText="1"/>
      <protection locked="0"/>
    </xf>
    <xf numFmtId="1" fontId="11" fillId="0" borderId="18" xfId="41" applyNumberFormat="1" applyFont="1" applyBorder="1" applyAlignment="1" applyProtection="1">
      <alignment vertical="top" wrapText="1"/>
      <protection/>
    </xf>
    <xf numFmtId="1" fontId="11" fillId="36" borderId="19" xfId="41" applyNumberFormat="1" applyFont="1" applyFill="1" applyBorder="1" applyAlignment="1" applyProtection="1">
      <alignment vertical="top" wrapText="1"/>
      <protection locked="0"/>
    </xf>
    <xf numFmtId="1" fontId="11" fillId="0" borderId="20" xfId="41" applyNumberFormat="1" applyFont="1" applyBorder="1" applyAlignment="1" applyProtection="1">
      <alignment vertical="top" wrapText="1"/>
      <protection/>
    </xf>
    <xf numFmtId="1" fontId="9" fillId="0" borderId="17" xfId="41" applyNumberFormat="1" applyFont="1" applyBorder="1" applyAlignment="1" applyProtection="1">
      <alignment vertical="top" wrapText="1"/>
      <protection/>
    </xf>
    <xf numFmtId="1" fontId="27" fillId="37" borderId="10" xfId="0" applyNumberFormat="1" applyFont="1" applyFill="1" applyBorder="1" applyAlignment="1" applyProtection="1">
      <alignment vertical="top"/>
      <protection/>
    </xf>
    <xf numFmtId="1" fontId="9" fillId="0" borderId="21" xfId="41" applyNumberFormat="1" applyFont="1" applyBorder="1" applyAlignment="1" applyProtection="1">
      <alignment vertical="top" wrapText="1"/>
      <protection/>
    </xf>
    <xf numFmtId="1" fontId="11" fillId="0" borderId="22" xfId="41" applyNumberFormat="1" applyFont="1" applyBorder="1" applyAlignment="1" applyProtection="1">
      <alignment vertical="top" wrapText="1"/>
      <protection/>
    </xf>
    <xf numFmtId="0" fontId="9" fillId="0" borderId="0" xfId="41" applyFont="1" applyBorder="1" applyAlignment="1">
      <alignment vertical="top" wrapText="1"/>
      <protection/>
    </xf>
    <xf numFmtId="49" fontId="9" fillId="0" borderId="0" xfId="41" applyNumberFormat="1" applyFont="1" applyBorder="1" applyAlignment="1">
      <alignment vertical="top" wrapText="1"/>
      <protection/>
    </xf>
    <xf numFmtId="1" fontId="11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1" fillId="0" borderId="0" xfId="41" applyFont="1" applyAlignment="1" applyProtection="1">
      <alignment horizontal="left" vertical="top" wrapText="1"/>
      <protection locked="0"/>
    </xf>
    <xf numFmtId="0" fontId="11" fillId="0" borderId="0" xfId="41" applyFont="1" applyAlignment="1" applyProtection="1">
      <alignment vertical="top" wrapText="1"/>
      <protection locked="0"/>
    </xf>
    <xf numFmtId="0" fontId="11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3" fillId="0" borderId="13" xfId="44" applyFont="1" applyBorder="1" applyAlignment="1">
      <alignment horizontal="centerContinuous" vertical="center" wrapText="1"/>
      <protection/>
    </xf>
    <xf numFmtId="0" fontId="13" fillId="0" borderId="15" xfId="44" applyFont="1" applyBorder="1" applyAlignment="1">
      <alignment horizontal="centerContinuous" vertical="center" wrapText="1"/>
      <protection/>
    </xf>
    <xf numFmtId="0" fontId="13" fillId="0" borderId="11" xfId="44" applyFont="1" applyBorder="1" applyAlignment="1">
      <alignment horizontal="centerContinuous" vertical="center" wrapText="1"/>
      <protection/>
    </xf>
    <xf numFmtId="0" fontId="13" fillId="33" borderId="13" xfId="44" applyFont="1" applyFill="1" applyBorder="1" applyAlignment="1">
      <alignment horizontal="centerContinuous" vertical="center" wrapText="1"/>
      <protection/>
    </xf>
    <xf numFmtId="0" fontId="13" fillId="33" borderId="11" xfId="44" applyFont="1" applyFill="1" applyBorder="1" applyAlignment="1">
      <alignment horizontal="centerContinuous" vertical="center" wrapText="1"/>
      <protection/>
    </xf>
    <xf numFmtId="1" fontId="14" fillId="33" borderId="12" xfId="44" applyNumberFormat="1" applyFont="1" applyFill="1" applyBorder="1" applyAlignment="1" applyProtection="1">
      <alignment vertical="center"/>
      <protection locked="0"/>
    </xf>
    <xf numFmtId="1" fontId="14" fillId="33" borderId="14" xfId="44" applyNumberFormat="1" applyFont="1" applyFill="1" applyBorder="1" applyAlignment="1" applyProtection="1">
      <alignment vertical="center"/>
      <protection locked="0"/>
    </xf>
    <xf numFmtId="1" fontId="14" fillId="33" borderId="16" xfId="44" applyNumberFormat="1" applyFont="1" applyFill="1" applyBorder="1" applyAlignment="1" applyProtection="1">
      <alignment vertical="center"/>
      <protection locked="0"/>
    </xf>
    <xf numFmtId="1" fontId="14" fillId="34" borderId="10" xfId="44" applyNumberFormat="1" applyFont="1" applyFill="1" applyBorder="1" applyAlignment="1" applyProtection="1">
      <alignment vertical="center"/>
      <protection locked="0"/>
    </xf>
    <xf numFmtId="0" fontId="13" fillId="0" borderId="13" xfId="44" applyFont="1" applyBorder="1" applyAlignment="1">
      <alignment horizontal="left" vertical="center" wrapText="1"/>
      <protection/>
    </xf>
    <xf numFmtId="1" fontId="16" fillId="34" borderId="10" xfId="39" applyNumberFormat="1" applyFont="1" applyFill="1" applyBorder="1" applyAlignment="1" applyProtection="1">
      <alignment vertical="center" wrapText="1"/>
      <protection locked="0"/>
    </xf>
    <xf numFmtId="1" fontId="14" fillId="0" borderId="10" xfId="39" applyNumberFormat="1" applyFont="1" applyBorder="1" applyAlignment="1" applyProtection="1">
      <alignment vertical="center" wrapText="1"/>
      <protection/>
    </xf>
    <xf numFmtId="1" fontId="14" fillId="34" borderId="10" xfId="39" applyNumberFormat="1" applyFont="1" applyFill="1" applyBorder="1" applyAlignment="1" applyProtection="1">
      <alignment vertical="center" wrapText="1"/>
      <protection locked="0"/>
    </xf>
    <xf numFmtId="0" fontId="16" fillId="0" borderId="13" xfId="39" applyFont="1" applyBorder="1" applyAlignment="1" applyProtection="1">
      <alignment vertical="center" wrapText="1"/>
      <protection/>
    </xf>
    <xf numFmtId="1" fontId="14" fillId="33" borderId="14" xfId="39" applyNumberFormat="1" applyFont="1" applyFill="1" applyBorder="1" applyAlignment="1" applyProtection="1">
      <alignment vertical="center" wrapText="1"/>
      <protection/>
    </xf>
    <xf numFmtId="0" fontId="14" fillId="0" borderId="11" xfId="39" applyFont="1" applyBorder="1" applyAlignment="1" applyProtection="1">
      <alignment vertical="center" wrapText="1"/>
      <protection/>
    </xf>
    <xf numFmtId="0" fontId="14" fillId="0" borderId="10" xfId="39" applyFont="1" applyBorder="1" applyAlignment="1" applyProtection="1">
      <alignment vertical="center" wrapText="1"/>
      <protection/>
    </xf>
    <xf numFmtId="0" fontId="16" fillId="0" borderId="10" xfId="39" applyFont="1" applyBorder="1" applyAlignment="1" applyProtection="1">
      <alignment vertical="center" wrapText="1"/>
      <protection/>
    </xf>
    <xf numFmtId="0" fontId="22" fillId="0" borderId="0" xfId="40" applyFont="1" applyAlignment="1">
      <alignment/>
      <protection/>
    </xf>
    <xf numFmtId="1" fontId="14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37" applyNumberFormat="1" applyFont="1" applyAlignment="1" applyProtection="1">
      <alignment horizontal="centerContinuous" vertical="center" wrapText="1"/>
      <protection/>
    </xf>
    <xf numFmtId="1" fontId="14" fillId="0" borderId="12" xfId="44" applyNumberFormat="1" applyFont="1" applyFill="1" applyBorder="1" applyAlignment="1" applyProtection="1">
      <alignment vertical="center"/>
      <protection locked="0"/>
    </xf>
    <xf numFmtId="3" fontId="14" fillId="0" borderId="0" xfId="44" applyNumberFormat="1" applyFont="1" applyBorder="1" applyProtection="1">
      <alignment/>
      <protection/>
    </xf>
    <xf numFmtId="0" fontId="13" fillId="0" borderId="12" xfId="44" applyFont="1" applyBorder="1" applyAlignment="1">
      <alignment horizontal="centerContinuous" vertical="center" wrapText="1"/>
      <protection/>
    </xf>
    <xf numFmtId="0" fontId="13" fillId="0" borderId="18" xfId="4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3" fillId="0" borderId="11" xfId="44" applyFont="1" applyBorder="1" applyAlignment="1">
      <alignment horizontal="center" vertical="center" wrapText="1"/>
      <protection/>
    </xf>
    <xf numFmtId="0" fontId="13" fillId="0" borderId="11" xfId="44" applyFont="1" applyFill="1" applyBorder="1" applyAlignment="1">
      <alignment horizontal="center" vertical="center" wrapText="1"/>
      <protection/>
    </xf>
    <xf numFmtId="0" fontId="13" fillId="0" borderId="23" xfId="44" applyFont="1" applyBorder="1" applyAlignment="1">
      <alignment horizontal="centerContinuous" vertical="center" wrapText="1"/>
      <protection/>
    </xf>
    <xf numFmtId="0" fontId="13" fillId="33" borderId="15" xfId="44" applyFont="1" applyFill="1" applyBorder="1" applyAlignment="1">
      <alignment horizontal="center" vertical="center" wrapText="1"/>
      <protection/>
    </xf>
    <xf numFmtId="0" fontId="13" fillId="0" borderId="18" xfId="44" applyFont="1" applyBorder="1" applyAlignment="1">
      <alignment horizontal="centerContinuous" vertical="center" wrapText="1"/>
      <protection/>
    </xf>
    <xf numFmtId="0" fontId="13" fillId="0" borderId="19" xfId="44" applyFont="1" applyBorder="1" applyAlignment="1">
      <alignment horizontal="center" vertical="center" wrapText="1"/>
      <protection/>
    </xf>
    <xf numFmtId="0" fontId="13" fillId="0" borderId="24" xfId="44" applyFont="1" applyBorder="1" applyAlignment="1">
      <alignment horizontal="centerContinuous" vertical="center" wrapText="1"/>
      <protection/>
    </xf>
    <xf numFmtId="0" fontId="13" fillId="0" borderId="25" xfId="44" applyFont="1" applyBorder="1" applyAlignment="1">
      <alignment horizontal="centerContinuous" vertical="center" wrapText="1"/>
      <protection/>
    </xf>
    <xf numFmtId="49" fontId="13" fillId="0" borderId="18" xfId="44" applyNumberFormat="1" applyFont="1" applyBorder="1" applyAlignment="1">
      <alignment horizontal="centerContinuous" vertical="center" wrapText="1"/>
      <protection/>
    </xf>
    <xf numFmtId="49" fontId="13" fillId="0" borderId="19" xfId="4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9" fillId="0" borderId="0" xfId="41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top" wrapText="1"/>
      <protection locked="0"/>
    </xf>
    <xf numFmtId="0" fontId="9" fillId="0" borderId="0" xfId="41" applyFont="1" applyAlignment="1" applyProtection="1">
      <alignment horizontal="left" vertical="top" wrapText="1"/>
      <protection locked="0"/>
    </xf>
    <xf numFmtId="0" fontId="11" fillId="0" borderId="0" xfId="41" applyFont="1" applyBorder="1" applyAlignment="1" applyProtection="1">
      <alignment horizontal="centerContinuous" vertical="top" wrapText="1"/>
      <protection locked="0"/>
    </xf>
    <xf numFmtId="0" fontId="9" fillId="0" borderId="0" xfId="41" applyFont="1" applyAlignment="1" applyProtection="1">
      <alignment horizontal="center" vertical="top" wrapText="1"/>
      <protection locked="0"/>
    </xf>
    <xf numFmtId="0" fontId="11" fillId="0" borderId="0" xfId="41" applyFont="1" applyAlignment="1" applyProtection="1">
      <alignment horizontal="left" vertical="top"/>
      <protection locked="0"/>
    </xf>
    <xf numFmtId="0" fontId="9" fillId="0" borderId="0" xfId="41" applyFont="1" applyBorder="1" applyAlignment="1" applyProtection="1">
      <alignment horizontal="center" vertical="top"/>
      <protection locked="0"/>
    </xf>
    <xf numFmtId="0" fontId="9" fillId="0" borderId="0" xfId="42" applyFont="1" applyAlignment="1" applyProtection="1">
      <alignment wrapText="1"/>
      <protection locked="0"/>
    </xf>
    <xf numFmtId="0" fontId="9" fillId="0" borderId="26" xfId="41" applyFont="1" applyBorder="1" applyAlignment="1" applyProtection="1">
      <alignment horizontal="center" vertical="center"/>
      <protection/>
    </xf>
    <xf numFmtId="0" fontId="9" fillId="0" borderId="27" xfId="41" applyFont="1" applyBorder="1" applyAlignment="1" applyProtection="1">
      <alignment horizontal="center" vertical="top" wrapText="1"/>
      <protection/>
    </xf>
    <xf numFmtId="14" fontId="9" fillId="0" borderId="27" xfId="41" applyNumberFormat="1" applyFont="1" applyBorder="1" applyAlignment="1" applyProtection="1">
      <alignment horizontal="center" vertical="top" wrapText="1"/>
      <protection/>
    </xf>
    <xf numFmtId="49" fontId="9" fillId="0" borderId="27" xfId="41" applyNumberFormat="1" applyFont="1" applyBorder="1" applyAlignment="1" applyProtection="1">
      <alignment horizontal="center" vertical="center" wrapText="1"/>
      <protection/>
    </xf>
    <xf numFmtId="14" fontId="9" fillId="0" borderId="28" xfId="41" applyNumberFormat="1" applyFont="1" applyBorder="1" applyAlignment="1" applyProtection="1">
      <alignment horizontal="center" vertical="top" wrapText="1"/>
      <protection/>
    </xf>
    <xf numFmtId="0" fontId="9" fillId="0" borderId="29" xfId="41" applyFont="1" applyBorder="1" applyAlignment="1" applyProtection="1">
      <alignment horizontal="center" vertical="center" wrapText="1"/>
      <protection/>
    </xf>
    <xf numFmtId="0" fontId="9" fillId="0" borderId="10" xfId="41" applyFont="1" applyBorder="1" applyAlignment="1" applyProtection="1">
      <alignment horizontal="center" vertical="top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9" fillId="0" borderId="17" xfId="41" applyFont="1" applyBorder="1" applyAlignment="1" applyProtection="1">
      <alignment horizontal="center" vertical="top" wrapText="1"/>
      <protection/>
    </xf>
    <xf numFmtId="49" fontId="9" fillId="0" borderId="10" xfId="41" applyNumberFormat="1" applyFont="1" applyBorder="1" applyAlignment="1" applyProtection="1">
      <alignment horizontal="right" vertical="top" wrapText="1"/>
      <protection/>
    </xf>
    <xf numFmtId="0" fontId="11" fillId="0" borderId="10" xfId="41" applyFont="1" applyBorder="1" applyAlignment="1" applyProtection="1">
      <alignment vertical="top" wrapText="1"/>
      <protection/>
    </xf>
    <xf numFmtId="0" fontId="11" fillId="0" borderId="12" xfId="41" applyFont="1" applyBorder="1" applyAlignment="1" applyProtection="1">
      <alignment vertical="top" wrapText="1"/>
      <protection/>
    </xf>
    <xf numFmtId="49" fontId="9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27" fillId="37" borderId="29" xfId="41" applyFont="1" applyFill="1" applyBorder="1" applyAlignment="1" applyProtection="1">
      <alignment vertical="top" wrapText="1"/>
      <protection/>
    </xf>
    <xf numFmtId="0" fontId="11" fillId="0" borderId="10" xfId="41" applyFont="1" applyBorder="1" applyAlignment="1" applyProtection="1">
      <alignment horizontal="right" vertical="top" wrapText="1"/>
      <protection/>
    </xf>
    <xf numFmtId="0" fontId="27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27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27" fillId="37" borderId="10" xfId="41" applyNumberFormat="1" applyFont="1" applyFill="1" applyBorder="1" applyAlignment="1" applyProtection="1">
      <alignment vertical="top" wrapText="1"/>
      <protection/>
    </xf>
    <xf numFmtId="1" fontId="11" fillId="0" borderId="10" xfId="41" applyNumberFormat="1" applyFont="1" applyBorder="1" applyAlignment="1" applyProtection="1">
      <alignment vertical="top" wrapText="1"/>
      <protection/>
    </xf>
    <xf numFmtId="1" fontId="27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27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9" fillId="0" borderId="18" xfId="41" applyNumberFormat="1" applyFont="1" applyBorder="1" applyAlignment="1" applyProtection="1">
      <alignment horizontal="right" vertical="top" wrapText="1"/>
      <protection/>
    </xf>
    <xf numFmtId="0" fontId="27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27" fillId="37" borderId="10" xfId="41" applyNumberFormat="1" applyFont="1" applyFill="1" applyBorder="1" applyAlignment="1" applyProtection="1">
      <alignment vertical="top"/>
      <protection/>
    </xf>
    <xf numFmtId="0" fontId="27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9" fillId="0" borderId="10" xfId="41" applyNumberFormat="1" applyFont="1" applyBorder="1" applyAlignment="1" applyProtection="1">
      <alignment horizontal="right" vertical="top" wrapText="1"/>
      <protection/>
    </xf>
    <xf numFmtId="1" fontId="11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1" fillId="0" borderId="30" xfId="41" applyNumberFormat="1" applyFont="1" applyBorder="1" applyAlignment="1" applyProtection="1">
      <alignment vertical="top" wrapText="1"/>
      <protection/>
    </xf>
    <xf numFmtId="1" fontId="11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1" fillId="0" borderId="32" xfId="41" applyNumberFormat="1" applyFont="1" applyBorder="1" applyAlignment="1" applyProtection="1">
      <alignment vertical="top" wrapText="1"/>
      <protection/>
    </xf>
    <xf numFmtId="1" fontId="11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3" fillId="0" borderId="0" xfId="43" applyFont="1" applyBorder="1" applyAlignment="1" applyProtection="1">
      <alignment horizontal="centerContinuous" vertical="center" wrapText="1"/>
      <protection locked="0"/>
    </xf>
    <xf numFmtId="0" fontId="14" fillId="0" borderId="35" xfId="43" applyFont="1" applyBorder="1" applyAlignment="1" applyProtection="1">
      <alignment horizontal="centerContinuous"/>
      <protection locked="0"/>
    </xf>
    <xf numFmtId="0" fontId="14" fillId="0" borderId="0" xfId="43" applyFont="1" applyAlignment="1" applyProtection="1">
      <alignment horizontal="centerContinuous" wrapText="1"/>
      <protection locked="0"/>
    </xf>
    <xf numFmtId="0" fontId="12" fillId="0" borderId="0" xfId="43" applyFont="1" applyAlignment="1" applyProtection="1">
      <alignment horizontal="centerContinuous" wrapText="1"/>
      <protection locked="0"/>
    </xf>
    <xf numFmtId="0" fontId="12" fillId="0" borderId="0" xfId="43" applyFont="1" applyProtection="1">
      <alignment/>
      <protection locked="0"/>
    </xf>
    <xf numFmtId="0" fontId="8" fillId="0" borderId="0" xfId="41" applyFont="1" applyAlignment="1" applyProtection="1">
      <alignment vertical="top"/>
      <protection locked="0"/>
    </xf>
    <xf numFmtId="0" fontId="8" fillId="0" borderId="0" xfId="41" applyFont="1" applyAlignment="1" applyProtection="1">
      <alignment vertical="top" wrapText="1"/>
      <protection locked="0"/>
    </xf>
    <xf numFmtId="0" fontId="15" fillId="0" borderId="0" xfId="43" applyFont="1" applyAlignment="1" applyProtection="1">
      <alignment horizontal="right"/>
      <protection locked="0"/>
    </xf>
    <xf numFmtId="0" fontId="13" fillId="0" borderId="10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2" xfId="43" applyFont="1" applyBorder="1" applyAlignment="1" applyProtection="1">
      <alignment horizontal="center" vertical="center" wrapText="1"/>
      <protection/>
    </xf>
    <xf numFmtId="0" fontId="13" fillId="0" borderId="11" xfId="43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wrapText="1"/>
      <protection/>
    </xf>
    <xf numFmtId="0" fontId="16" fillId="0" borderId="10" xfId="43" applyFont="1" applyBorder="1" applyAlignment="1" applyProtection="1">
      <alignment vertical="center" wrapText="1"/>
      <protection/>
    </xf>
    <xf numFmtId="0" fontId="14" fillId="0" borderId="10" xfId="43" applyFont="1" applyFill="1" applyBorder="1" applyProtection="1">
      <alignment/>
      <protection/>
    </xf>
    <xf numFmtId="0" fontId="14" fillId="0" borderId="10" xfId="43" applyFont="1" applyBorder="1" applyAlignment="1" applyProtection="1">
      <alignment vertical="center" wrapText="1"/>
      <protection/>
    </xf>
    <xf numFmtId="3" fontId="14" fillId="0" borderId="10" xfId="43" applyNumberFormat="1" applyFont="1" applyBorder="1" applyAlignment="1" applyProtection="1">
      <alignment horizontal="center" vertical="center"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0" fontId="14" fillId="0" borderId="10" xfId="43" applyFont="1" applyFill="1" applyBorder="1" applyAlignment="1" applyProtection="1">
      <alignment vertical="center" wrapText="1"/>
      <protection/>
    </xf>
    <xf numFmtId="0" fontId="16" fillId="0" borderId="10" xfId="43" applyFont="1" applyBorder="1" applyAlignment="1" applyProtection="1">
      <alignment horizontal="right" vertical="center" wrapText="1"/>
      <protection/>
    </xf>
    <xf numFmtId="49" fontId="17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0" fontId="17" fillId="0" borderId="10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horizontal="left" vertical="center" wrapText="1"/>
      <protection/>
    </xf>
    <xf numFmtId="3" fontId="16" fillId="0" borderId="10" xfId="43" applyNumberFormat="1" applyFont="1" applyBorder="1" applyAlignment="1" applyProtection="1">
      <alignment horizontal="center" vertical="center"/>
      <protection/>
    </xf>
    <xf numFmtId="0" fontId="14" fillId="0" borderId="10" xfId="43" applyFont="1" applyBorder="1" applyAlignment="1" applyProtection="1">
      <alignment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0" fontId="14" fillId="0" borderId="16" xfId="43" applyFont="1" applyBorder="1" applyAlignment="1" applyProtection="1">
      <alignment horizontal="center" vertical="center" wrapText="1"/>
      <protection/>
    </xf>
    <xf numFmtId="0" fontId="16" fillId="0" borderId="16" xfId="43" applyFont="1" applyBorder="1" applyAlignment="1" applyProtection="1">
      <alignment horizontal="center" vertical="center" wrapText="1"/>
      <protection/>
    </xf>
    <xf numFmtId="0" fontId="17" fillId="0" borderId="10" xfId="43" applyFont="1" applyBorder="1" applyAlignment="1" applyProtection="1">
      <alignment horizontal="left" vertical="center" wrapText="1"/>
      <protection/>
    </xf>
    <xf numFmtId="0" fontId="16" fillId="0" borderId="16" xfId="43" applyFont="1" applyBorder="1" applyAlignment="1" applyProtection="1">
      <alignment horizontal="center" wrapText="1"/>
      <protection/>
    </xf>
    <xf numFmtId="0" fontId="15" fillId="0" borderId="10" xfId="43" applyFont="1" applyBorder="1" applyAlignment="1" applyProtection="1">
      <alignment horizontal="left" vertical="center" wrapText="1"/>
      <protection/>
    </xf>
    <xf numFmtId="0" fontId="18" fillId="0" borderId="10" xfId="43" applyFont="1" applyBorder="1" applyAlignment="1" applyProtection="1">
      <alignment vertical="center" wrapText="1"/>
      <protection/>
    </xf>
    <xf numFmtId="0" fontId="14" fillId="0" borderId="29" xfId="43" applyFont="1" applyBorder="1" applyAlignment="1" applyProtection="1">
      <alignment vertical="center" wrapText="1"/>
      <protection/>
    </xf>
    <xf numFmtId="49" fontId="14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0" fontId="14" fillId="0" borderId="14" xfId="43" applyFont="1" applyBorder="1" applyAlignment="1" applyProtection="1">
      <alignment vertical="center" wrapText="1"/>
      <protection/>
    </xf>
    <xf numFmtId="0" fontId="13" fillId="0" borderId="12" xfId="43" applyFont="1" applyBorder="1" applyAlignment="1" applyProtection="1">
      <alignment vertical="center" wrapText="1"/>
      <protection/>
    </xf>
    <xf numFmtId="0" fontId="19" fillId="0" borderId="10" xfId="43" applyFont="1" applyBorder="1" applyAlignment="1" applyProtection="1">
      <alignment vertical="center" wrapText="1"/>
      <protection/>
    </xf>
    <xf numFmtId="0" fontId="14" fillId="0" borderId="0" xfId="43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left" vertical="top"/>
      <protection/>
    </xf>
    <xf numFmtId="1" fontId="14" fillId="0" borderId="10" xfId="43" applyNumberFormat="1" applyFont="1" applyBorder="1" applyAlignment="1" applyProtection="1">
      <alignment vertical="center"/>
      <protection/>
    </xf>
    <xf numFmtId="1" fontId="12" fillId="0" borderId="10" xfId="43" applyNumberFormat="1" applyFont="1" applyBorder="1" applyProtection="1">
      <alignment/>
      <protection/>
    </xf>
    <xf numFmtId="1" fontId="11" fillId="38" borderId="17" xfId="41" applyNumberFormat="1" applyFont="1" applyFill="1" applyBorder="1" applyAlignment="1" applyProtection="1">
      <alignment vertical="top" wrapText="1"/>
      <protection locked="0"/>
    </xf>
    <xf numFmtId="1" fontId="11" fillId="38" borderId="12" xfId="41" applyNumberFormat="1" applyFont="1" applyFill="1" applyBorder="1" applyAlignment="1" applyProtection="1">
      <alignment vertical="top" wrapText="1"/>
      <protection locked="0"/>
    </xf>
    <xf numFmtId="0" fontId="14" fillId="0" borderId="0" xfId="42" applyFont="1" applyAlignment="1" applyProtection="1">
      <alignment wrapText="1"/>
      <protection locked="0"/>
    </xf>
    <xf numFmtId="0" fontId="14" fillId="0" borderId="0" xfId="42" applyFont="1" applyFill="1" applyAlignment="1" applyProtection="1">
      <alignment wrapText="1"/>
      <protection locked="0"/>
    </xf>
    <xf numFmtId="0" fontId="13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0" xfId="42" applyFont="1" applyFill="1" applyBorder="1" applyAlignment="1" applyProtection="1">
      <alignment horizontal="centerContinuous" vertical="center" wrapText="1"/>
      <protection locked="0"/>
    </xf>
    <xf numFmtId="0" fontId="8" fillId="0" borderId="0" xfId="41" applyFont="1" applyFill="1" applyAlignment="1" applyProtection="1">
      <alignment vertical="top"/>
      <protection locked="0"/>
    </xf>
    <xf numFmtId="0" fontId="8" fillId="0" borderId="0" xfId="41" applyFont="1" applyFill="1" applyAlignment="1" applyProtection="1">
      <alignment vertical="top" wrapText="1"/>
      <protection locked="0"/>
    </xf>
    <xf numFmtId="0" fontId="13" fillId="0" borderId="0" xfId="42" applyFont="1" applyFill="1" applyBorder="1" applyAlignment="1" applyProtection="1">
      <alignment horizontal="right" vertical="center" wrapText="1"/>
      <protection locked="0"/>
    </xf>
    <xf numFmtId="1" fontId="14" fillId="0" borderId="0" xfId="42" applyNumberFormat="1" applyFont="1" applyBorder="1" applyAlignment="1" applyProtection="1">
      <alignment wrapText="1"/>
      <protection/>
    </xf>
    <xf numFmtId="0" fontId="14" fillId="0" borderId="0" xfId="42" applyFont="1" applyAlignment="1" applyProtection="1">
      <alignment horizontal="centerContinuous" wrapText="1"/>
      <protection/>
    </xf>
    <xf numFmtId="0" fontId="14" fillId="0" borderId="0" xfId="42" applyFont="1" applyAlignment="1" applyProtection="1">
      <alignment horizontal="center" wrapText="1"/>
      <protection/>
    </xf>
    <xf numFmtId="0" fontId="13" fillId="0" borderId="0" xfId="42" applyFont="1" applyAlignment="1" applyProtection="1">
      <alignment wrapText="1"/>
      <protection/>
    </xf>
    <xf numFmtId="0" fontId="13" fillId="0" borderId="10" xfId="42" applyFont="1" applyBorder="1" applyAlignment="1" applyProtection="1">
      <alignment horizontal="center" vertical="center" wrapText="1"/>
      <protection/>
    </xf>
    <xf numFmtId="14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42" applyFont="1" applyBorder="1" applyAlignment="1" applyProtection="1">
      <alignment horizontal="center" wrapText="1"/>
      <protection/>
    </xf>
    <xf numFmtId="49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wrapText="1"/>
      <protection/>
    </xf>
    <xf numFmtId="49" fontId="16" fillId="0" borderId="10" xfId="42" applyNumberFormat="1" applyFont="1" applyBorder="1" applyAlignment="1" applyProtection="1">
      <alignment wrapText="1"/>
      <protection/>
    </xf>
    <xf numFmtId="0" fontId="14" fillId="0" borderId="10" xfId="42" applyFont="1" applyBorder="1" applyAlignment="1" applyProtection="1">
      <alignment wrapText="1"/>
      <protection/>
    </xf>
    <xf numFmtId="49" fontId="14" fillId="0" borderId="10" xfId="42" applyNumberFormat="1" applyFont="1" applyBorder="1" applyAlignment="1" applyProtection="1">
      <alignment horizontal="center" wrapText="1"/>
      <protection/>
    </xf>
    <xf numFmtId="0" fontId="14" fillId="0" borderId="10" xfId="42" applyFont="1" applyFill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4" fillId="0" borderId="10" xfId="42" applyNumberFormat="1" applyFont="1" applyFill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right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1" fontId="14" fillId="0" borderId="10" xfId="42" applyNumberFormat="1" applyFont="1" applyFill="1" applyBorder="1" applyAlignment="1" applyProtection="1">
      <alignment wrapText="1"/>
      <protection/>
    </xf>
    <xf numFmtId="0" fontId="13" fillId="0" borderId="10" xfId="42" applyFont="1" applyBorder="1" applyAlignment="1" applyProtection="1">
      <alignment wrapText="1"/>
      <protection/>
    </xf>
    <xf numFmtId="49" fontId="14" fillId="0" borderId="0" xfId="42" applyNumberFormat="1" applyFont="1" applyBorder="1" applyAlignment="1" applyProtection="1">
      <alignment wrapText="1"/>
      <protection/>
    </xf>
    <xf numFmtId="1" fontId="14" fillId="0" borderId="0" xfId="42" applyNumberFormat="1" applyFont="1" applyFill="1" applyBorder="1" applyAlignment="1" applyProtection="1">
      <alignment wrapText="1"/>
      <protection/>
    </xf>
    <xf numFmtId="0" fontId="12" fillId="0" borderId="0" xfId="42" applyFont="1" applyFill="1" applyAlignment="1" applyProtection="1">
      <alignment wrapText="1"/>
      <protection/>
    </xf>
    <xf numFmtId="0" fontId="13" fillId="0" borderId="0" xfId="42" applyFont="1" applyAlignment="1" applyProtection="1">
      <alignment horizontal="center"/>
      <protection/>
    </xf>
    <xf numFmtId="1" fontId="14" fillId="0" borderId="10" xfId="44" applyNumberFormat="1" applyFont="1" applyFill="1" applyBorder="1" applyAlignment="1" applyProtection="1">
      <alignment vertical="center"/>
      <protection/>
    </xf>
    <xf numFmtId="1" fontId="14" fillId="0" borderId="12" xfId="44" applyNumberFormat="1" applyFont="1" applyFill="1" applyBorder="1" applyAlignment="1" applyProtection="1">
      <alignment vertical="center"/>
      <protection/>
    </xf>
    <xf numFmtId="0" fontId="13" fillId="0" borderId="0" xfId="44" applyFont="1" applyBorder="1" applyAlignment="1" applyProtection="1">
      <alignment vertical="center" wrapText="1"/>
      <protection locked="0"/>
    </xf>
    <xf numFmtId="49" fontId="13" fillId="0" borderId="0" xfId="44" applyNumberFormat="1" applyFont="1" applyBorder="1" applyAlignment="1" applyProtection="1">
      <alignment horizontal="center" vertical="center" wrapText="1"/>
      <protection locked="0"/>
    </xf>
    <xf numFmtId="0" fontId="14" fillId="0" borderId="0" xfId="44" applyFont="1" applyBorder="1" applyProtection="1">
      <alignment/>
      <protection locked="0"/>
    </xf>
    <xf numFmtId="3" fontId="14" fillId="0" borderId="0" xfId="44" applyNumberFormat="1" applyFont="1" applyBorder="1" applyProtection="1">
      <alignment/>
      <protection locked="0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Border="1" applyProtection="1">
      <alignment/>
      <protection locked="0"/>
    </xf>
    <xf numFmtId="0" fontId="14" fillId="0" borderId="0" xfId="40" applyFont="1" applyProtection="1">
      <alignment/>
      <protection locked="0"/>
    </xf>
    <xf numFmtId="0" fontId="13" fillId="0" borderId="0" xfId="39" applyFont="1" applyAlignment="1" applyProtection="1">
      <alignment horizontal="centerContinuous"/>
      <protection locked="0"/>
    </xf>
    <xf numFmtId="0" fontId="14" fillId="0" borderId="0" xfId="39" applyFont="1" applyProtection="1">
      <alignment/>
      <protection locked="0"/>
    </xf>
    <xf numFmtId="0" fontId="22" fillId="0" borderId="0" xfId="40" applyFont="1" applyProtection="1">
      <alignment/>
      <protection locked="0"/>
    </xf>
    <xf numFmtId="0" fontId="13" fillId="0" borderId="0" xfId="39" applyFont="1" applyAlignment="1" applyProtection="1">
      <alignment horizontal="left" vertical="center" wrapText="1"/>
      <protection locked="0"/>
    </xf>
    <xf numFmtId="0" fontId="14" fillId="0" borderId="0" xfId="39" applyFont="1" applyAlignment="1" applyProtection="1">
      <alignment horizontal="left" vertical="center" wrapText="1"/>
      <protection locked="0"/>
    </xf>
    <xf numFmtId="0" fontId="13" fillId="0" borderId="0" xfId="39" applyFont="1" applyAlignment="1" applyProtection="1">
      <alignment vertical="justify"/>
      <protection locked="0"/>
    </xf>
    <xf numFmtId="0" fontId="13" fillId="0" borderId="0" xfId="39" applyFont="1" applyAlignment="1" applyProtection="1">
      <alignment horizontal="center"/>
      <protection locked="0"/>
    </xf>
    <xf numFmtId="0" fontId="13" fillId="0" borderId="0" xfId="39" applyFont="1" applyBorder="1" applyAlignment="1" applyProtection="1">
      <alignment vertical="justify" wrapText="1"/>
      <protection locked="0"/>
    </xf>
    <xf numFmtId="0" fontId="14" fillId="0" borderId="0" xfId="39" applyFont="1" applyBorder="1" applyAlignment="1" applyProtection="1">
      <alignment vertical="justify" wrapText="1"/>
      <protection locked="0"/>
    </xf>
    <xf numFmtId="0" fontId="14" fillId="0" borderId="0" xfId="39" applyFont="1" applyAlignment="1" applyProtection="1">
      <alignment vertical="center" wrapText="1"/>
      <protection locked="0"/>
    </xf>
    <xf numFmtId="0" fontId="13" fillId="0" borderId="0" xfId="39" applyFont="1" applyProtection="1">
      <alignment/>
      <protection locked="0"/>
    </xf>
    <xf numFmtId="0" fontId="14" fillId="0" borderId="0" xfId="39" applyFont="1" applyAlignment="1" applyProtection="1">
      <alignment/>
      <protection locked="0"/>
    </xf>
    <xf numFmtId="0" fontId="13" fillId="0" borderId="0" xfId="39" applyFont="1" applyBorder="1" applyAlignment="1" applyProtection="1">
      <alignment horizontal="centerContinuous"/>
      <protection locked="0"/>
    </xf>
    <xf numFmtId="0" fontId="22" fillId="0" borderId="0" xfId="40" applyFont="1" applyAlignment="1" applyProtection="1">
      <alignment/>
      <protection locked="0"/>
    </xf>
    <xf numFmtId="0" fontId="13" fillId="0" borderId="10" xfId="39" applyFont="1" applyBorder="1" applyAlignment="1" applyProtection="1">
      <alignment horizontal="centerContinuous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Continuous"/>
      <protection/>
    </xf>
    <xf numFmtId="0" fontId="13" fillId="0" borderId="10" xfId="39" applyFont="1" applyBorder="1" applyAlignment="1" applyProtection="1">
      <alignment horizontal="center"/>
      <protection/>
    </xf>
    <xf numFmtId="0" fontId="13" fillId="0" borderId="10" xfId="39" applyFont="1" applyBorder="1" applyAlignment="1" applyProtection="1">
      <alignment wrapText="1"/>
      <protection/>
    </xf>
    <xf numFmtId="0" fontId="13" fillId="0" borderId="10" xfId="39" applyFont="1" applyBorder="1" applyAlignment="1" applyProtection="1">
      <alignment vertical="justify" wrapText="1"/>
      <protection/>
    </xf>
    <xf numFmtId="49" fontId="13" fillId="33" borderId="10" xfId="39" applyNumberFormat="1" applyFont="1" applyFill="1" applyBorder="1" applyAlignment="1" applyProtection="1">
      <alignment vertical="justify" wrapText="1"/>
      <protection/>
    </xf>
    <xf numFmtId="0" fontId="14" fillId="33" borderId="10" xfId="39" applyFont="1" applyFill="1" applyBorder="1" applyAlignment="1" applyProtection="1">
      <alignment horizontal="left" vertical="center" wrapText="1"/>
      <protection/>
    </xf>
    <xf numFmtId="0" fontId="14" fillId="0" borderId="10" xfId="39" applyFont="1" applyBorder="1" applyProtection="1">
      <alignment/>
      <protection/>
    </xf>
    <xf numFmtId="49" fontId="14" fillId="0" borderId="10" xfId="39" applyNumberFormat="1" applyFont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horizontal="right"/>
      <protection/>
    </xf>
    <xf numFmtId="49" fontId="16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Protection="1">
      <alignment/>
      <protection/>
    </xf>
    <xf numFmtId="0" fontId="13" fillId="0" borderId="10" xfId="39" applyFont="1" applyBorder="1" applyAlignment="1" applyProtection="1">
      <alignment horizontal="left"/>
      <protection/>
    </xf>
    <xf numFmtId="0" fontId="13" fillId="0" borderId="10" xfId="39" applyFont="1" applyBorder="1" applyAlignment="1" applyProtection="1">
      <alignment vertical="top" wrapText="1"/>
      <protection/>
    </xf>
    <xf numFmtId="0" fontId="13" fillId="0" borderId="10" xfId="39" applyFont="1" applyBorder="1" applyAlignment="1" applyProtection="1">
      <alignment horizontal="left" vertical="center" wrapText="1"/>
      <protection/>
    </xf>
    <xf numFmtId="0" fontId="14" fillId="0" borderId="10" xfId="39" applyFont="1" applyBorder="1" applyAlignment="1" applyProtection="1">
      <alignment wrapText="1"/>
      <protection/>
    </xf>
    <xf numFmtId="0" fontId="14" fillId="0" borderId="10" xfId="39" applyFont="1" applyBorder="1" applyAlignment="1" applyProtection="1">
      <alignment horizontal="left" vertical="center" wrapText="1"/>
      <protection/>
    </xf>
    <xf numFmtId="49" fontId="16" fillId="0" borderId="13" xfId="39" applyNumberFormat="1" applyFont="1" applyBorder="1" applyAlignment="1" applyProtection="1">
      <alignment horizontal="center" vertical="center" wrapText="1"/>
      <protection/>
    </xf>
    <xf numFmtId="0" fontId="13" fillId="0" borderId="12" xfId="39" applyFont="1" applyBorder="1" applyAlignment="1" applyProtection="1">
      <alignment vertical="justify" wrapText="1"/>
      <protection/>
    </xf>
    <xf numFmtId="49" fontId="14" fillId="33" borderId="12" xfId="39" applyNumberFormat="1" applyFont="1" applyFill="1" applyBorder="1" applyAlignment="1" applyProtection="1">
      <alignment horizontal="center" vertical="center" wrapText="1"/>
      <protection/>
    </xf>
    <xf numFmtId="0" fontId="24" fillId="0" borderId="10" xfId="39" applyFont="1" applyBorder="1" applyAlignment="1" applyProtection="1">
      <alignment vertical="justify"/>
      <protection/>
    </xf>
    <xf numFmtId="49" fontId="14" fillId="0" borderId="11" xfId="39" applyNumberFormat="1" applyFont="1" applyBorder="1" applyAlignment="1" applyProtection="1">
      <alignment horizontal="center" vertical="center" wrapText="1"/>
      <protection/>
    </xf>
    <xf numFmtId="0" fontId="14" fillId="0" borderId="10" xfId="39" applyFont="1" applyBorder="1" applyAlignment="1" applyProtection="1">
      <alignment vertical="justify"/>
      <protection/>
    </xf>
    <xf numFmtId="1" fontId="14" fillId="33" borderId="16" xfId="39" applyNumberFormat="1" applyFont="1" applyFill="1" applyBorder="1" applyAlignment="1" applyProtection="1">
      <alignment horizontal="center" vertical="center" wrapText="1"/>
      <protection/>
    </xf>
    <xf numFmtId="1" fontId="14" fillId="0" borderId="0" xfId="39" applyNumberFormat="1" applyFont="1" applyAlignment="1" applyProtection="1">
      <alignment vertical="center" wrapText="1"/>
      <protection locked="0"/>
    </xf>
    <xf numFmtId="1" fontId="14" fillId="0" borderId="0" xfId="39" applyNumberFormat="1" applyFont="1" applyAlignment="1" applyProtection="1">
      <alignment horizontal="left" vertical="center" wrapText="1"/>
      <protection locked="0"/>
    </xf>
    <xf numFmtId="0" fontId="14" fillId="0" borderId="0" xfId="36" applyFont="1" applyAlignment="1" applyProtection="1">
      <alignment horizontal="left" vertical="center" wrapText="1"/>
      <protection locked="0"/>
    </xf>
    <xf numFmtId="49" fontId="14" fillId="0" borderId="0" xfId="36" applyNumberFormat="1" applyFont="1" applyAlignment="1" applyProtection="1">
      <alignment horizontal="left" vertical="center" wrapText="1"/>
      <protection locked="0"/>
    </xf>
    <xf numFmtId="0" fontId="14" fillId="0" borderId="0" xfId="36" applyFont="1" applyProtection="1">
      <alignment/>
      <protection locked="0"/>
    </xf>
    <xf numFmtId="49" fontId="14" fillId="0" borderId="0" xfId="40" applyNumberFormat="1" applyFont="1" applyProtection="1">
      <alignment/>
      <protection locked="0"/>
    </xf>
    <xf numFmtId="0" fontId="13" fillId="0" borderId="12" xfId="36" applyFont="1" applyBorder="1" applyAlignment="1" applyProtection="1">
      <alignment horizontal="centerContinuous" vertical="center" wrapText="1"/>
      <protection/>
    </xf>
    <xf numFmtId="49" fontId="13" fillId="0" borderId="13" xfId="36" applyNumberFormat="1" applyFont="1" applyBorder="1" applyAlignment="1" applyProtection="1">
      <alignment horizontal="center" vertical="center" wrapText="1"/>
      <protection/>
    </xf>
    <xf numFmtId="1" fontId="13" fillId="0" borderId="16" xfId="36" applyNumberFormat="1" applyFont="1" applyBorder="1" applyAlignment="1" applyProtection="1">
      <alignment horizontal="centerContinuous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49" fontId="16" fillId="0" borderId="10" xfId="36" applyNumberFormat="1" applyFont="1" applyBorder="1" applyAlignment="1" applyProtection="1">
      <alignment horizontal="center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4" fillId="0" borderId="10" xfId="36" applyFont="1" applyBorder="1" applyAlignment="1" applyProtection="1">
      <alignment horizontal="left" vertical="center" wrapText="1"/>
      <protection/>
    </xf>
    <xf numFmtId="49" fontId="14" fillId="0" borderId="10" xfId="36" applyNumberFormat="1" applyFont="1" applyBorder="1" applyAlignment="1" applyProtection="1">
      <alignment horizontal="center" vertical="center" wrapText="1"/>
      <protection/>
    </xf>
    <xf numFmtId="0" fontId="16" fillId="0" borderId="10" xfId="36" applyFont="1" applyBorder="1" applyAlignment="1" applyProtection="1">
      <alignment horizontal="right" vertical="center" wrapText="1"/>
      <protection/>
    </xf>
    <xf numFmtId="49" fontId="13" fillId="0" borderId="10" xfId="36" applyNumberFormat="1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0" fontId="14" fillId="0" borderId="0" xfId="36" applyFont="1" applyBorder="1" applyAlignment="1" applyProtection="1">
      <alignment horizontal="right" vertical="center" wrapText="1"/>
      <protection/>
    </xf>
    <xf numFmtId="0" fontId="14" fillId="0" borderId="0" xfId="36" applyFont="1" applyBorder="1" applyAlignment="1" applyProtection="1">
      <alignment horizontal="left" vertical="center" wrapText="1"/>
      <protection/>
    </xf>
    <xf numFmtId="0" fontId="13" fillId="0" borderId="16" xfId="36" applyFont="1" applyBorder="1" applyAlignment="1" applyProtection="1">
      <alignment horizontal="centerContinuous" vertical="center" wrapText="1"/>
      <protection/>
    </xf>
    <xf numFmtId="0" fontId="14" fillId="0" borderId="10" xfId="36" applyFont="1" applyBorder="1" applyAlignment="1" applyProtection="1">
      <alignment horizontal="right"/>
      <protection/>
    </xf>
    <xf numFmtId="0" fontId="14" fillId="0" borderId="10" xfId="36" applyFont="1" applyBorder="1" applyAlignment="1" applyProtection="1">
      <alignment vertical="center" wrapText="1"/>
      <protection/>
    </xf>
    <xf numFmtId="49" fontId="24" fillId="0" borderId="10" xfId="36" applyNumberFormat="1" applyFont="1" applyBorder="1" applyAlignment="1" applyProtection="1">
      <alignment horizontal="center" vertical="center" wrapText="1"/>
      <protection/>
    </xf>
    <xf numFmtId="0" fontId="14" fillId="0" borderId="10" xfId="36" applyFont="1" applyBorder="1" applyAlignment="1" applyProtection="1" quotePrefix="1">
      <alignment horizontal="left" vertical="center" wrapText="1"/>
      <protection/>
    </xf>
    <xf numFmtId="49" fontId="14" fillId="0" borderId="0" xfId="36" applyNumberFormat="1" applyFont="1" applyBorder="1" applyAlignment="1" applyProtection="1">
      <alignment horizontal="center" vertical="center" wrapText="1"/>
      <protection/>
    </xf>
    <xf numFmtId="49" fontId="13" fillId="0" borderId="0" xfId="36" applyNumberFormat="1" applyFont="1" applyBorder="1" applyAlignment="1" applyProtection="1">
      <alignment horizontal="center" vertical="center" wrapText="1"/>
      <protection/>
    </xf>
    <xf numFmtId="0" fontId="13" fillId="0" borderId="0" xfId="36" applyFont="1" applyBorder="1" applyAlignment="1" applyProtection="1">
      <alignment horizontal="center"/>
      <protection/>
    </xf>
    <xf numFmtId="0" fontId="16" fillId="0" borderId="10" xfId="36" applyFont="1" applyBorder="1" applyAlignment="1" applyProtection="1">
      <alignment horizontal="left" vertical="center" wrapText="1"/>
      <protection/>
    </xf>
    <xf numFmtId="0" fontId="16" fillId="0" borderId="0" xfId="36" applyFont="1" applyBorder="1" applyAlignment="1" applyProtection="1">
      <alignment horizontal="left" vertical="center" wrapText="1"/>
      <protection/>
    </xf>
    <xf numFmtId="49" fontId="16" fillId="0" borderId="0" xfId="36" applyNumberFormat="1" applyFont="1" applyBorder="1" applyAlignment="1" applyProtection="1">
      <alignment horizontal="left" vertical="center" wrapText="1"/>
      <protection/>
    </xf>
    <xf numFmtId="0" fontId="13" fillId="0" borderId="0" xfId="36" applyFont="1" applyAlignment="1" applyProtection="1">
      <alignment horizontal="center" vertical="center"/>
      <protection locked="0"/>
    </xf>
    <xf numFmtId="49" fontId="13" fillId="0" borderId="0" xfId="36" applyNumberFormat="1" applyFont="1" applyAlignment="1" applyProtection="1">
      <alignment horizontal="center" vertical="center"/>
      <protection locked="0"/>
    </xf>
    <xf numFmtId="1" fontId="13" fillId="0" borderId="0" xfId="36" applyNumberFormat="1" applyFont="1" applyAlignment="1" applyProtection="1">
      <alignment horizontal="center" vertical="center"/>
      <protection locked="0"/>
    </xf>
    <xf numFmtId="1" fontId="22" fillId="0" borderId="0" xfId="40" applyNumberFormat="1" applyFont="1" applyProtection="1">
      <alignment/>
      <protection locked="0"/>
    </xf>
    <xf numFmtId="0" fontId="13" fillId="0" borderId="0" xfId="36" applyFont="1" applyAlignment="1" applyProtection="1">
      <alignment horizontal="left" vertical="center" wrapText="1"/>
      <protection locked="0"/>
    </xf>
    <xf numFmtId="49" fontId="13" fillId="0" borderId="0" xfId="36" applyNumberFormat="1" applyFont="1" applyAlignment="1" applyProtection="1">
      <alignment horizontal="left" vertical="center" wrapText="1"/>
      <protection locked="0"/>
    </xf>
    <xf numFmtId="1" fontId="14" fillId="0" borderId="0" xfId="36" applyNumberFormat="1" applyFont="1" applyAlignment="1" applyProtection="1">
      <alignment horizontal="left" vertical="center" wrapText="1"/>
      <protection locked="0"/>
    </xf>
    <xf numFmtId="0" fontId="13" fillId="0" borderId="0" xfId="36" applyFont="1" applyProtection="1">
      <alignment/>
      <protection locked="0"/>
    </xf>
    <xf numFmtId="0" fontId="14" fillId="0" borderId="0" xfId="37" applyFont="1" applyAlignment="1" applyProtection="1">
      <alignment vertical="center" wrapText="1"/>
      <protection locked="0"/>
    </xf>
    <xf numFmtId="49" fontId="14" fillId="0" borderId="0" xfId="37" applyNumberFormat="1" applyFont="1" applyAlignment="1" applyProtection="1">
      <alignment vertical="center" wrapText="1"/>
      <protection locked="0"/>
    </xf>
    <xf numFmtId="0" fontId="13" fillId="0" borderId="0" xfId="37" applyFont="1" applyAlignment="1" applyProtection="1">
      <alignment vertical="center" wrapText="1"/>
      <protection locked="0"/>
    </xf>
    <xf numFmtId="0" fontId="13" fillId="0" borderId="0" xfId="37" applyFont="1" applyAlignment="1" applyProtection="1">
      <alignment horizontal="centerContinuous" vertical="center" wrapText="1"/>
      <protection locked="0"/>
    </xf>
    <xf numFmtId="0" fontId="13" fillId="0" borderId="0" xfId="37" applyFont="1" applyAlignment="1" applyProtection="1">
      <alignment horizontal="center" vertical="center" wrapText="1"/>
      <protection locked="0"/>
    </xf>
    <xf numFmtId="49" fontId="22" fillId="0" borderId="0" xfId="40" applyNumberFormat="1" applyFont="1" applyProtection="1">
      <alignment/>
      <protection locked="0"/>
    </xf>
    <xf numFmtId="0" fontId="13" fillId="0" borderId="0" xfId="37" applyFont="1" applyProtection="1">
      <alignment/>
      <protection locked="0"/>
    </xf>
    <xf numFmtId="0" fontId="13" fillId="0" borderId="0" xfId="39" applyFont="1" applyBorder="1" applyAlignment="1" applyProtection="1">
      <alignment vertical="justify"/>
      <protection locked="0"/>
    </xf>
    <xf numFmtId="49" fontId="13" fillId="0" borderId="0" xfId="39" applyNumberFormat="1" applyFont="1" applyBorder="1" applyAlignment="1" applyProtection="1">
      <alignment vertical="justify" wrapText="1"/>
      <protection locked="0"/>
    </xf>
    <xf numFmtId="1" fontId="14" fillId="0" borderId="0" xfId="37" applyNumberFormat="1" applyFont="1" applyAlignment="1" applyProtection="1">
      <alignment horizontal="centerContinuous" vertical="center" wrapText="1"/>
      <protection/>
    </xf>
    <xf numFmtId="1" fontId="14" fillId="0" borderId="0" xfId="37" applyNumberFormat="1" applyFont="1" applyAlignment="1" applyProtection="1">
      <alignment vertical="center" wrapText="1"/>
      <protection locked="0"/>
    </xf>
    <xf numFmtId="0" fontId="21" fillId="0" borderId="0" xfId="40" applyFont="1" applyProtection="1">
      <alignment/>
      <protection/>
    </xf>
    <xf numFmtId="0" fontId="13" fillId="0" borderId="0" xfId="43" applyFont="1" applyBorder="1" applyAlignment="1" applyProtection="1">
      <alignment wrapText="1"/>
      <protection locked="0"/>
    </xf>
    <xf numFmtId="1" fontId="14" fillId="0" borderId="0" xfId="43" applyNumberFormat="1" applyFont="1" applyBorder="1" applyProtection="1">
      <alignment/>
      <protection locked="0"/>
    </xf>
    <xf numFmtId="0" fontId="13" fillId="0" borderId="0" xfId="43" applyFont="1" applyBorder="1" applyAlignment="1" applyProtection="1">
      <alignment horizontal="right" vertical="center" wrapText="1"/>
      <protection locked="0"/>
    </xf>
    <xf numFmtId="0" fontId="12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1" fontId="12" fillId="0" borderId="0" xfId="43" applyNumberFormat="1" applyFont="1" applyProtection="1">
      <alignment/>
      <protection locked="0"/>
    </xf>
    <xf numFmtId="0" fontId="20" fillId="0" borderId="0" xfId="43" applyFont="1" applyBorder="1" applyAlignment="1" applyProtection="1">
      <alignment vertical="center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0" fontId="11" fillId="0" borderId="0" xfId="41" applyFont="1" applyBorder="1" applyAlignment="1" applyProtection="1">
      <alignment vertical="top"/>
      <protection locked="0"/>
    </xf>
    <xf numFmtId="49" fontId="9" fillId="0" borderId="0" xfId="41" applyNumberFormat="1" applyFont="1" applyBorder="1" applyAlignment="1" applyProtection="1">
      <alignment vertical="top" wrapText="1"/>
      <protection locked="0"/>
    </xf>
    <xf numFmtId="1" fontId="11" fillId="0" borderId="0" xfId="41" applyNumberFormat="1" applyFont="1" applyBorder="1" applyAlignment="1" applyProtection="1">
      <alignment vertical="top" wrapText="1"/>
      <protection locked="0"/>
    </xf>
    <xf numFmtId="1" fontId="14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Fill="1" applyAlignment="1" applyProtection="1">
      <alignment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41" applyFont="1" applyFill="1" applyAlignment="1" applyProtection="1">
      <alignment horizontal="right"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1" fontId="13" fillId="0" borderId="10" xfId="39" applyNumberFormat="1" applyFont="1" applyBorder="1" applyAlignment="1" applyProtection="1">
      <alignment vertical="center" wrapText="1"/>
      <protection/>
    </xf>
    <xf numFmtId="1" fontId="11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26" fillId="37" borderId="10" xfId="41" applyFont="1" applyFill="1" applyBorder="1" applyAlignment="1" applyProtection="1">
      <alignment horizontal="left" vertical="top" wrapText="1"/>
      <protection/>
    </xf>
    <xf numFmtId="1" fontId="26" fillId="37" borderId="10" xfId="41" applyNumberFormat="1" applyFont="1" applyFill="1" applyBorder="1" applyAlignment="1" applyProtection="1">
      <alignment vertical="top" wrapText="1"/>
      <protection/>
    </xf>
    <xf numFmtId="0" fontId="26" fillId="37" borderId="37" xfId="41" applyFont="1" applyFill="1" applyBorder="1" applyAlignment="1" applyProtection="1">
      <alignment horizontal="left" vertical="top" wrapText="1"/>
      <protection/>
    </xf>
    <xf numFmtId="0" fontId="26" fillId="37" borderId="29" xfId="41" applyFont="1" applyFill="1" applyBorder="1" applyAlignment="1" applyProtection="1">
      <alignment vertical="top" wrapText="1"/>
      <protection/>
    </xf>
    <xf numFmtId="0" fontId="26" fillId="37" borderId="38" xfId="41" applyFont="1" applyFill="1" applyBorder="1" applyAlignment="1" applyProtection="1">
      <alignment vertical="top" wrapText="1"/>
      <protection/>
    </xf>
    <xf numFmtId="49" fontId="26" fillId="37" borderId="36" xfId="41" applyNumberFormat="1" applyFont="1" applyFill="1" applyBorder="1" applyAlignment="1" applyProtection="1">
      <alignment vertical="center" wrapText="1"/>
      <protection/>
    </xf>
    <xf numFmtId="0" fontId="26" fillId="37" borderId="10" xfId="41" applyFont="1" applyFill="1" applyBorder="1" applyAlignment="1" applyProtection="1">
      <alignment vertical="top" wrapText="1"/>
      <protection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3" fillId="0" borderId="0" xfId="44" applyFont="1" applyBorder="1" applyAlignment="1" applyProtection="1">
      <alignment horizontal="left" wrapText="1"/>
      <protection locked="0"/>
    </xf>
    <xf numFmtId="0" fontId="14" fillId="0" borderId="10" xfId="39" applyFont="1" applyBorder="1" applyAlignment="1" applyProtection="1">
      <alignment/>
      <protection/>
    </xf>
    <xf numFmtId="49" fontId="14" fillId="0" borderId="10" xfId="39" applyNumberFormat="1" applyFont="1" applyBorder="1" applyAlignment="1" applyProtection="1">
      <alignment horizontal="center" vertical="center"/>
      <protection/>
    </xf>
    <xf numFmtId="1" fontId="14" fillId="34" borderId="10" xfId="39" applyNumberFormat="1" applyFont="1" applyFill="1" applyBorder="1" applyAlignment="1" applyProtection="1">
      <alignment vertical="center"/>
      <protection locked="0"/>
    </xf>
    <xf numFmtId="1" fontId="14" fillId="34" borderId="10" xfId="39" applyNumberFormat="1" applyFont="1" applyFill="1" applyBorder="1" applyAlignment="1" applyProtection="1">
      <alignment horizontal="center" vertical="center"/>
      <protection locked="0"/>
    </xf>
    <xf numFmtId="0" fontId="22" fillId="0" borderId="0" xfId="40" applyFont="1" applyAlignment="1" applyProtection="1">
      <alignment/>
      <protection/>
    </xf>
    <xf numFmtId="0" fontId="13" fillId="0" borderId="0" xfId="37" applyFont="1" applyAlignment="1" applyProtection="1">
      <alignment horizontal="left" vertical="center" wrapText="1"/>
      <protection locked="0"/>
    </xf>
    <xf numFmtId="0" fontId="28" fillId="0" borderId="0" xfId="43" applyFont="1" applyAlignment="1" applyProtection="1">
      <alignment horizontal="left" wrapText="1"/>
      <protection locked="0"/>
    </xf>
    <xf numFmtId="3" fontId="13" fillId="0" borderId="16" xfId="43" applyNumberFormat="1" applyFont="1" applyFill="1" applyBorder="1" applyAlignment="1" applyProtection="1">
      <alignment vertical="center"/>
      <protection/>
    </xf>
    <xf numFmtId="0" fontId="14" fillId="0" borderId="32" xfId="41" applyFont="1" applyBorder="1" applyAlignment="1" applyProtection="1">
      <alignment horizontal="left" vertical="top" wrapText="1"/>
      <protection locked="0"/>
    </xf>
    <xf numFmtId="49" fontId="13" fillId="0" borderId="32" xfId="41" applyNumberFormat="1" applyFont="1" applyBorder="1" applyAlignment="1" applyProtection="1">
      <alignment horizontal="left" vertical="top" wrapText="1"/>
      <protection locked="0"/>
    </xf>
    <xf numFmtId="0" fontId="11" fillId="0" borderId="0" xfId="44" applyFont="1" applyAlignment="1" applyProtection="1">
      <alignment horizontal="left"/>
      <protection locked="0"/>
    </xf>
    <xf numFmtId="49" fontId="13" fillId="0" borderId="0" xfId="41" applyNumberFormat="1" applyFont="1" applyBorder="1" applyAlignment="1" applyProtection="1">
      <alignment horizontal="left" vertical="top" wrapText="1"/>
      <protection locked="0"/>
    </xf>
    <xf numFmtId="0" fontId="9" fillId="0" borderId="10" xfId="41" applyFont="1" applyBorder="1" applyAlignment="1" applyProtection="1">
      <alignment horizontal="left" vertical="top" wrapText="1"/>
      <protection locked="0"/>
    </xf>
    <xf numFmtId="0" fontId="9" fillId="0" borderId="10" xfId="41" applyFont="1" applyBorder="1" applyAlignment="1" applyProtection="1">
      <alignment horizontal="left" vertical="top"/>
      <protection locked="0"/>
    </xf>
    <xf numFmtId="0" fontId="14" fillId="0" borderId="0" xfId="39" applyFont="1" applyBorder="1" applyAlignment="1" applyProtection="1">
      <alignment horizontal="center" vertical="justify" wrapText="1"/>
      <protection locked="0"/>
    </xf>
    <xf numFmtId="49" fontId="13" fillId="0" borderId="0" xfId="39" applyNumberFormat="1" applyFont="1" applyAlignment="1" applyProtection="1">
      <alignment horizontal="center" vertical="justify"/>
      <protection locked="0"/>
    </xf>
    <xf numFmtId="49" fontId="13" fillId="0" borderId="0" xfId="39" applyNumberFormat="1" applyFont="1" applyBorder="1" applyAlignment="1" applyProtection="1">
      <alignment horizontal="center" vertical="justify"/>
      <protection locked="0"/>
    </xf>
    <xf numFmtId="0" fontId="11" fillId="0" borderId="0" xfId="39" applyFont="1" applyAlignment="1" applyProtection="1">
      <alignment horizontal="left"/>
      <protection locked="0"/>
    </xf>
    <xf numFmtId="0" fontId="22" fillId="0" borderId="0" xfId="40" applyFont="1" applyAlignment="1" applyProtection="1">
      <alignment horizontal="center"/>
      <protection/>
    </xf>
    <xf numFmtId="0" fontId="11" fillId="0" borderId="0" xfId="4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3" fillId="0" borderId="0" xfId="39" applyFont="1" applyAlignment="1" applyProtection="1">
      <alignment horizontal="left"/>
      <protection locked="0"/>
    </xf>
    <xf numFmtId="0" fontId="13" fillId="0" borderId="0" xfId="39" applyFont="1" applyBorder="1" applyAlignment="1" applyProtection="1">
      <alignment horizontal="left" vertical="justify" wrapText="1"/>
      <protection locked="0"/>
    </xf>
    <xf numFmtId="49" fontId="5" fillId="0" borderId="0" xfId="38" applyNumberFormat="1" applyFont="1" applyAlignment="1" applyProtection="1">
      <alignment horizontal="left" vertical="center" wrapText="1"/>
      <protection locked="0"/>
    </xf>
    <xf numFmtId="0" fontId="11" fillId="0" borderId="0" xfId="40" applyFont="1" applyAlignment="1" applyProtection="1">
      <alignment horizontal="right"/>
      <protection locked="0"/>
    </xf>
    <xf numFmtId="0" fontId="11" fillId="0" borderId="0" xfId="39" applyFont="1" applyAlignment="1" applyProtection="1">
      <alignment horizontal="right"/>
      <protection locked="0"/>
    </xf>
    <xf numFmtId="0" fontId="6" fillId="0" borderId="0" xfId="38" applyNumberFormat="1" applyFont="1" applyAlignment="1" applyProtection="1">
      <alignment horizontal="right" vertical="center" wrapText="1"/>
      <protection locked="0"/>
    </xf>
    <xf numFmtId="0" fontId="6" fillId="0" borderId="0" xfId="39" applyFont="1" applyAlignment="1" applyProtection="1">
      <alignment horizontal="right"/>
      <protection locked="0"/>
    </xf>
    <xf numFmtId="0" fontId="11" fillId="0" borderId="0" xfId="44" applyFont="1" applyAlignment="1" applyProtection="1">
      <alignment horizontal="right"/>
      <protection locked="0"/>
    </xf>
    <xf numFmtId="0" fontId="11" fillId="0" borderId="0" xfId="4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9" fillId="0" borderId="10" xfId="41" applyFont="1" applyBorder="1" applyAlignment="1" applyProtection="1">
      <alignment vertical="top"/>
      <protection locked="0"/>
    </xf>
    <xf numFmtId="14" fontId="9" fillId="0" borderId="10" xfId="41" applyNumberFormat="1" applyFont="1" applyBorder="1" applyAlignment="1" applyProtection="1">
      <alignment horizontal="left" vertical="top" wrapText="1"/>
      <protection locked="0"/>
    </xf>
    <xf numFmtId="1" fontId="14" fillId="35" borderId="10" xfId="39" applyNumberFormat="1" applyFont="1" applyFill="1" applyBorder="1" applyAlignment="1" applyProtection="1">
      <alignment vertical="center" wrapText="1"/>
      <protection locked="0"/>
    </xf>
    <xf numFmtId="0" fontId="9" fillId="0" borderId="0" xfId="41" applyFont="1" applyBorder="1" applyAlignment="1" applyProtection="1">
      <alignment horizontal="left" vertical="top" wrapText="1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28" fillId="0" borderId="0" xfId="43" applyFont="1" applyAlignment="1" applyProtection="1">
      <alignment horizontal="left" wrapText="1"/>
      <protection locked="0"/>
    </xf>
    <xf numFmtId="0" fontId="12" fillId="0" borderId="0" xfId="42" applyFont="1" applyFill="1" applyAlignment="1" applyProtection="1">
      <alignment horizontal="center" wrapText="1"/>
      <protection locked="0"/>
    </xf>
    <xf numFmtId="0" fontId="13" fillId="0" borderId="0" xfId="44" applyFont="1" applyAlignment="1">
      <alignment horizontal="center" wrapText="1"/>
      <protection/>
    </xf>
    <xf numFmtId="0" fontId="13" fillId="0" borderId="0" xfId="44" applyFont="1" applyBorder="1" applyAlignment="1" applyProtection="1">
      <alignment horizontal="left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5" fillId="0" borderId="0" xfId="44" applyFont="1" applyAlignment="1">
      <alignment horizontal="left" vertical="top" wrapText="1"/>
      <protection/>
    </xf>
    <xf numFmtId="0" fontId="13" fillId="0" borderId="32" xfId="4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3" fillId="0" borderId="18" xfId="39" applyFont="1" applyBorder="1" applyAlignment="1" applyProtection="1">
      <alignment horizontal="center" vertical="center" wrapText="1"/>
      <protection/>
    </xf>
    <xf numFmtId="0" fontId="13" fillId="0" borderId="24" xfId="39" applyFont="1" applyBorder="1" applyAlignment="1" applyProtection="1">
      <alignment horizontal="center" vertical="center" wrapText="1"/>
      <protection/>
    </xf>
    <xf numFmtId="0" fontId="13" fillId="0" borderId="23" xfId="39" applyFont="1" applyBorder="1" applyAlignment="1" applyProtection="1">
      <alignment horizontal="center" vertical="center" wrapText="1"/>
      <protection/>
    </xf>
    <xf numFmtId="0" fontId="13" fillId="0" borderId="25" xfId="39" applyFont="1" applyBorder="1" applyAlignment="1" applyProtection="1">
      <alignment horizontal="center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49" fontId="13" fillId="0" borderId="11" xfId="39" applyNumberFormat="1" applyFont="1" applyBorder="1" applyAlignment="1" applyProtection="1">
      <alignment horizontal="center" vertical="center" wrapText="1"/>
      <protection/>
    </xf>
    <xf numFmtId="0" fontId="14" fillId="0" borderId="0" xfId="39" applyFont="1" applyAlignment="1" applyProtection="1">
      <alignment horizontal="center"/>
      <protection locked="0"/>
    </xf>
    <xf numFmtId="0" fontId="13" fillId="0" borderId="0" xfId="39" applyFont="1" applyAlignment="1" applyProtection="1">
      <alignment horizontal="left"/>
      <protection locked="0"/>
    </xf>
    <xf numFmtId="0" fontId="14" fillId="0" borderId="0" xfId="39" applyFont="1" applyAlignment="1" applyProtection="1">
      <alignment horizontal="left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3" fillId="0" borderId="11" xfId="39" applyFont="1" applyBorder="1" applyAlignment="1" applyProtection="1">
      <alignment horizontal="center" vertical="center" wrapText="1"/>
      <protection/>
    </xf>
    <xf numFmtId="0" fontId="6" fillId="0" borderId="0" xfId="39" applyFont="1" applyAlignment="1" applyProtection="1">
      <alignment horizontal="left"/>
      <protection locked="0"/>
    </xf>
    <xf numFmtId="0" fontId="14" fillId="0" borderId="0" xfId="39" applyFont="1" applyAlignment="1" applyProtection="1">
      <alignment horizontal="right"/>
      <protection locked="0"/>
    </xf>
    <xf numFmtId="0" fontId="14" fillId="0" borderId="0" xfId="39" applyFont="1" applyBorder="1" applyAlignment="1" applyProtection="1">
      <alignment horizontal="left" vertical="justify" wrapText="1"/>
      <protection locked="0"/>
    </xf>
    <xf numFmtId="0" fontId="14" fillId="0" borderId="0" xfId="39" applyFont="1" applyBorder="1" applyAlignment="1" applyProtection="1">
      <alignment horizontal="right" vertical="justify" wrapText="1"/>
      <protection locked="0"/>
    </xf>
    <xf numFmtId="0" fontId="5" fillId="0" borderId="0" xfId="3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3" fillId="0" borderId="0" xfId="36" applyFont="1" applyAlignment="1" applyProtection="1">
      <alignment horizontal="left" vertical="center" wrapText="1"/>
      <protection locked="0"/>
    </xf>
    <xf numFmtId="0" fontId="13" fillId="0" borderId="0" xfId="36" applyFont="1" applyBorder="1" applyAlignment="1" applyProtection="1">
      <alignment horizontal="left" vertical="center" wrapText="1"/>
      <protection locked="0"/>
    </xf>
    <xf numFmtId="49" fontId="14" fillId="0" borderId="0" xfId="36" applyNumberFormat="1" applyFont="1" applyBorder="1" applyAlignment="1" applyProtection="1">
      <alignment horizontal="left" vertical="center" wrapText="1"/>
      <protection/>
    </xf>
    <xf numFmtId="49" fontId="13" fillId="0" borderId="0" xfId="36" applyNumberFormat="1" applyFont="1" applyAlignment="1" applyProtection="1">
      <alignment horizontal="center" vertical="center" wrapText="1"/>
      <protection locked="0"/>
    </xf>
    <xf numFmtId="0" fontId="13" fillId="0" borderId="0" xfId="39" applyFont="1" applyAlignment="1" applyProtection="1">
      <alignment horizontal="left" vertical="justify" wrapText="1"/>
      <protection locked="0"/>
    </xf>
    <xf numFmtId="0" fontId="13" fillId="0" borderId="0" xfId="39" applyFont="1" applyAlignment="1" applyProtection="1">
      <alignment horizontal="left" vertical="justify"/>
      <protection locked="0"/>
    </xf>
    <xf numFmtId="1" fontId="13" fillId="0" borderId="0" xfId="37" applyNumberFormat="1" applyFont="1" applyAlignment="1" applyProtection="1">
      <alignment horizontal="center" vertical="center" wrapText="1"/>
      <protection locked="0"/>
    </xf>
    <xf numFmtId="49" fontId="13" fillId="0" borderId="0" xfId="3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5" fillId="0" borderId="0" xfId="3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">
      <selection activeCell="C11" sqref="C11:C17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157</v>
      </c>
      <c r="F3" s="273" t="s">
        <v>2</v>
      </c>
      <c r="G3" s="226"/>
      <c r="H3" s="595">
        <v>115012041</v>
      </c>
    </row>
    <row r="4" spans="1:8" ht="15">
      <c r="A4" s="204" t="s">
        <v>865</v>
      </c>
      <c r="B4" s="583"/>
      <c r="C4" s="583"/>
      <c r="D4" s="584"/>
      <c r="E4" s="576" t="s">
        <v>848</v>
      </c>
      <c r="F4" s="224" t="s">
        <v>3</v>
      </c>
      <c r="G4" s="225"/>
      <c r="H4" s="595" t="s">
        <v>157</v>
      </c>
    </row>
    <row r="5" spans="1:8" ht="15">
      <c r="A5" s="204" t="s">
        <v>858</v>
      </c>
      <c r="B5" s="268"/>
      <c r="C5" s="268"/>
      <c r="D5" s="268"/>
      <c r="E5" s="596" t="s">
        <v>157</v>
      </c>
      <c r="F5" s="224"/>
      <c r="G5" s="225"/>
      <c r="H5" s="275" t="s">
        <v>4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5</v>
      </c>
      <c r="B7" s="277" t="s">
        <v>6</v>
      </c>
      <c r="C7" s="278" t="s">
        <v>7</v>
      </c>
      <c r="D7" s="278" t="s">
        <v>8</v>
      </c>
      <c r="E7" s="279" t="s">
        <v>9</v>
      </c>
      <c r="F7" s="277" t="s">
        <v>6</v>
      </c>
      <c r="G7" s="278" t="s">
        <v>10</v>
      </c>
      <c r="H7" s="280" t="s">
        <v>11</v>
      </c>
    </row>
    <row r="8" spans="1:8" ht="14.25">
      <c r="A8" s="281" t="s">
        <v>12</v>
      </c>
      <c r="B8" s="282" t="s">
        <v>13</v>
      </c>
      <c r="C8" s="282">
        <v>1</v>
      </c>
      <c r="D8" s="282">
        <v>2</v>
      </c>
      <c r="E8" s="283" t="s">
        <v>12</v>
      </c>
      <c r="F8" s="282" t="s">
        <v>13</v>
      </c>
      <c r="G8" s="282">
        <v>1</v>
      </c>
      <c r="H8" s="284">
        <v>2</v>
      </c>
    </row>
    <row r="9" spans="1:8" ht="15">
      <c r="A9" s="555" t="s">
        <v>14</v>
      </c>
      <c r="B9" s="285"/>
      <c r="C9" s="286"/>
      <c r="D9" s="287"/>
      <c r="E9" s="553" t="s">
        <v>15</v>
      </c>
      <c r="F9" s="288"/>
      <c r="G9" s="289"/>
      <c r="H9" s="290"/>
    </row>
    <row r="10" spans="1:8" ht="15">
      <c r="A10" s="291" t="s">
        <v>16</v>
      </c>
      <c r="B10" s="292"/>
      <c r="C10" s="286"/>
      <c r="D10" s="287"/>
      <c r="E10" s="293" t="s">
        <v>17</v>
      </c>
      <c r="F10" s="294"/>
      <c r="G10" s="295"/>
      <c r="H10" s="296"/>
    </row>
    <row r="11" spans="1:8" ht="15">
      <c r="A11" s="291" t="s">
        <v>18</v>
      </c>
      <c r="B11" s="297" t="s">
        <v>19</v>
      </c>
      <c r="C11" s="205">
        <v>976</v>
      </c>
      <c r="D11" s="205">
        <v>976</v>
      </c>
      <c r="E11" s="293" t="s">
        <v>20</v>
      </c>
      <c r="F11" s="298" t="s">
        <v>21</v>
      </c>
      <c r="G11" s="206">
        <v>7638</v>
      </c>
      <c r="H11" s="206">
        <v>7638</v>
      </c>
    </row>
    <row r="12" spans="1:8" ht="15">
      <c r="A12" s="291" t="s">
        <v>22</v>
      </c>
      <c r="B12" s="297" t="s">
        <v>23</v>
      </c>
      <c r="C12" s="205">
        <v>5658</v>
      </c>
      <c r="D12" s="205">
        <v>5800</v>
      </c>
      <c r="E12" s="293" t="s">
        <v>24</v>
      </c>
      <c r="F12" s="298" t="s">
        <v>25</v>
      </c>
      <c r="G12" s="207">
        <v>7638</v>
      </c>
      <c r="H12" s="207">
        <v>7638</v>
      </c>
    </row>
    <row r="13" spans="1:8" ht="15">
      <c r="A13" s="291" t="s">
        <v>26</v>
      </c>
      <c r="B13" s="297" t="s">
        <v>27</v>
      </c>
      <c r="C13" s="205">
        <v>16356</v>
      </c>
      <c r="D13" s="205">
        <v>15727</v>
      </c>
      <c r="E13" s="293" t="s">
        <v>28</v>
      </c>
      <c r="F13" s="298" t="s">
        <v>29</v>
      </c>
      <c r="G13" s="207"/>
      <c r="H13" s="207"/>
    </row>
    <row r="14" spans="1:8" ht="15">
      <c r="A14" s="291" t="s">
        <v>30</v>
      </c>
      <c r="B14" s="297" t="s">
        <v>31</v>
      </c>
      <c r="C14" s="205">
        <v>240</v>
      </c>
      <c r="D14" s="205">
        <v>229</v>
      </c>
      <c r="E14" s="299" t="s">
        <v>32</v>
      </c>
      <c r="F14" s="298" t="s">
        <v>33</v>
      </c>
      <c r="G14" s="391"/>
      <c r="H14" s="391"/>
    </row>
    <row r="15" spans="1:8" ht="15">
      <c r="A15" s="291" t="s">
        <v>34</v>
      </c>
      <c r="B15" s="297" t="s">
        <v>35</v>
      </c>
      <c r="C15" s="205">
        <v>133</v>
      </c>
      <c r="D15" s="205">
        <v>112</v>
      </c>
      <c r="E15" s="299" t="s">
        <v>36</v>
      </c>
      <c r="F15" s="298" t="s">
        <v>37</v>
      </c>
      <c r="G15" s="391"/>
      <c r="H15" s="391"/>
    </row>
    <row r="16" spans="1:8" ht="15">
      <c r="A16" s="291" t="s">
        <v>38</v>
      </c>
      <c r="B16" s="300" t="s">
        <v>39</v>
      </c>
      <c r="C16" s="205">
        <v>47</v>
      </c>
      <c r="D16" s="205">
        <v>43</v>
      </c>
      <c r="E16" s="299" t="s">
        <v>40</v>
      </c>
      <c r="F16" s="298" t="s">
        <v>41</v>
      </c>
      <c r="G16" s="391"/>
      <c r="H16" s="391"/>
    </row>
    <row r="17" spans="1:18" ht="25.5">
      <c r="A17" s="291" t="s">
        <v>42</v>
      </c>
      <c r="B17" s="297" t="s">
        <v>43</v>
      </c>
      <c r="C17" s="205">
        <v>240</v>
      </c>
      <c r="D17" s="205">
        <v>484</v>
      </c>
      <c r="E17" s="299" t="s">
        <v>44</v>
      </c>
      <c r="F17" s="301" t="s">
        <v>45</v>
      </c>
      <c r="G17" s="208">
        <f>G11+G14+G15+G16</f>
        <v>7638</v>
      </c>
      <c r="H17" s="208">
        <f>H11+H14+H15+H16</f>
        <v>7638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46</v>
      </c>
      <c r="B18" s="297" t="s">
        <v>47</v>
      </c>
      <c r="C18" s="205"/>
      <c r="D18" s="205"/>
      <c r="E18" s="293" t="s">
        <v>48</v>
      </c>
      <c r="F18" s="302"/>
      <c r="G18" s="303"/>
      <c r="H18" s="304"/>
    </row>
    <row r="19" spans="1:15" ht="15">
      <c r="A19" s="291" t="s">
        <v>49</v>
      </c>
      <c r="B19" s="305" t="s">
        <v>50</v>
      </c>
      <c r="C19" s="209">
        <f>SUM(C11:C18)</f>
        <v>23650</v>
      </c>
      <c r="D19" s="209">
        <f>SUM(D11:D18)</f>
        <v>23371</v>
      </c>
      <c r="E19" s="293" t="s">
        <v>51</v>
      </c>
      <c r="F19" s="298" t="s">
        <v>52</v>
      </c>
      <c r="G19" s="206">
        <v>19490</v>
      </c>
      <c r="H19" s="206">
        <v>19490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53</v>
      </c>
      <c r="B20" s="305" t="s">
        <v>54</v>
      </c>
      <c r="C20" s="205"/>
      <c r="D20" s="205"/>
      <c r="E20" s="293" t="s">
        <v>55</v>
      </c>
      <c r="F20" s="298" t="s">
        <v>56</v>
      </c>
      <c r="G20" s="212">
        <v>4545</v>
      </c>
      <c r="H20" s="212">
        <v>4546</v>
      </c>
    </row>
    <row r="21" spans="1:18" ht="15">
      <c r="A21" s="291" t="s">
        <v>57</v>
      </c>
      <c r="B21" s="306" t="s">
        <v>58</v>
      </c>
      <c r="C21" s="205"/>
      <c r="D21" s="205"/>
      <c r="E21" s="307" t="s">
        <v>59</v>
      </c>
      <c r="F21" s="298" t="s">
        <v>60</v>
      </c>
      <c r="G21" s="210">
        <f>SUM(G22:G24)</f>
        <v>11613</v>
      </c>
      <c r="H21" s="210">
        <f>SUM(H22:H24)</f>
        <v>11206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61</v>
      </c>
      <c r="B22" s="297"/>
      <c r="C22" s="308"/>
      <c r="D22" s="209"/>
      <c r="E22" s="299" t="s">
        <v>62</v>
      </c>
      <c r="F22" s="298" t="s">
        <v>63</v>
      </c>
      <c r="G22" s="206">
        <v>730</v>
      </c>
      <c r="H22" s="206">
        <v>168</v>
      </c>
    </row>
    <row r="23" spans="1:13" ht="15">
      <c r="A23" s="291" t="s">
        <v>64</v>
      </c>
      <c r="B23" s="297" t="s">
        <v>65</v>
      </c>
      <c r="C23" s="205"/>
      <c r="D23" s="205"/>
      <c r="E23" s="309" t="s">
        <v>66</v>
      </c>
      <c r="F23" s="298" t="s">
        <v>67</v>
      </c>
      <c r="G23" s="206"/>
      <c r="H23" s="206"/>
      <c r="M23" s="211"/>
    </row>
    <row r="24" spans="1:8" ht="15">
      <c r="A24" s="291" t="s">
        <v>68</v>
      </c>
      <c r="B24" s="297" t="s">
        <v>69</v>
      </c>
      <c r="C24" s="205">
        <v>14</v>
      </c>
      <c r="D24" s="205"/>
      <c r="E24" s="293" t="s">
        <v>70</v>
      </c>
      <c r="F24" s="298" t="s">
        <v>71</v>
      </c>
      <c r="G24" s="206">
        <v>10883</v>
      </c>
      <c r="H24" s="206">
        <v>11038</v>
      </c>
    </row>
    <row r="25" spans="1:18" ht="15">
      <c r="A25" s="291" t="s">
        <v>72</v>
      </c>
      <c r="B25" s="297" t="s">
        <v>73</v>
      </c>
      <c r="C25" s="205"/>
      <c r="D25" s="205"/>
      <c r="E25" s="309" t="s">
        <v>74</v>
      </c>
      <c r="F25" s="301" t="s">
        <v>75</v>
      </c>
      <c r="G25" s="208">
        <f>G19+G20+G21</f>
        <v>35648</v>
      </c>
      <c r="H25" s="208">
        <f>H19+H20+H21</f>
        <v>35242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76</v>
      </c>
      <c r="B26" s="297" t="s">
        <v>77</v>
      </c>
      <c r="C26" s="205"/>
      <c r="D26" s="205"/>
      <c r="E26" s="293" t="s">
        <v>78</v>
      </c>
      <c r="F26" s="302"/>
      <c r="G26" s="303"/>
      <c r="H26" s="304"/>
    </row>
    <row r="27" spans="1:18" ht="15">
      <c r="A27" s="291" t="s">
        <v>79</v>
      </c>
      <c r="B27" s="306" t="s">
        <v>80</v>
      </c>
      <c r="C27" s="209">
        <f>SUM(C23:C26)</f>
        <v>14</v>
      </c>
      <c r="D27" s="209">
        <f>SUM(D23:D26)</f>
        <v>0</v>
      </c>
      <c r="E27" s="309" t="s">
        <v>81</v>
      </c>
      <c r="F27" s="298" t="s">
        <v>82</v>
      </c>
      <c r="G27" s="208">
        <f>SUM(G28:G30)</f>
        <v>-18810</v>
      </c>
      <c r="H27" s="208">
        <f>SUM(H28:H30)</f>
        <v>-18822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83</v>
      </c>
      <c r="F28" s="298" t="s">
        <v>84</v>
      </c>
      <c r="G28" s="206">
        <v>2226</v>
      </c>
      <c r="H28" s="206">
        <v>2214</v>
      </c>
    </row>
    <row r="29" spans="1:13" ht="15">
      <c r="A29" s="291" t="s">
        <v>85</v>
      </c>
      <c r="B29" s="297"/>
      <c r="C29" s="308"/>
      <c r="D29" s="209"/>
      <c r="E29" s="307" t="s">
        <v>86</v>
      </c>
      <c r="F29" s="298" t="s">
        <v>87</v>
      </c>
      <c r="G29" s="391">
        <v>-21036</v>
      </c>
      <c r="H29" s="391">
        <v>-21036</v>
      </c>
      <c r="M29" s="211"/>
    </row>
    <row r="30" spans="1:8" ht="15">
      <c r="A30" s="291" t="s">
        <v>88</v>
      </c>
      <c r="B30" s="297" t="s">
        <v>89</v>
      </c>
      <c r="C30" s="205"/>
      <c r="D30" s="205"/>
      <c r="E30" s="293" t="s">
        <v>90</v>
      </c>
      <c r="F30" s="298" t="s">
        <v>91</v>
      </c>
      <c r="G30" s="212"/>
      <c r="H30" s="212"/>
    </row>
    <row r="31" spans="1:13" ht="15">
      <c r="A31" s="291" t="s">
        <v>92</v>
      </c>
      <c r="B31" s="297" t="s">
        <v>93</v>
      </c>
      <c r="C31" s="392"/>
      <c r="D31" s="392"/>
      <c r="E31" s="309" t="s">
        <v>94</v>
      </c>
      <c r="F31" s="298" t="s">
        <v>95</v>
      </c>
      <c r="G31" s="206">
        <v>177</v>
      </c>
      <c r="H31" s="206">
        <v>573</v>
      </c>
      <c r="M31" s="211"/>
    </row>
    <row r="32" spans="1:15" ht="15">
      <c r="A32" s="291" t="s">
        <v>96</v>
      </c>
      <c r="B32" s="306" t="s">
        <v>97</v>
      </c>
      <c r="C32" s="209">
        <f>C30+C31</f>
        <v>0</v>
      </c>
      <c r="D32" s="209">
        <f>D30+D31</f>
        <v>0</v>
      </c>
      <c r="E32" s="299" t="s">
        <v>98</v>
      </c>
      <c r="F32" s="298" t="s">
        <v>99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100</v>
      </c>
      <c r="B33" s="300"/>
      <c r="C33" s="308"/>
      <c r="D33" s="209"/>
      <c r="E33" s="309" t="s">
        <v>101</v>
      </c>
      <c r="F33" s="301" t="s">
        <v>102</v>
      </c>
      <c r="G33" s="208">
        <f>G27+G31+G32</f>
        <v>-18633</v>
      </c>
      <c r="H33" s="208">
        <f>H27+H31+H32</f>
        <v>-18249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839</v>
      </c>
      <c r="B34" s="300" t="s">
        <v>103</v>
      </c>
      <c r="C34" s="209">
        <f>SUM(C35:C38)</f>
        <v>3980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104</v>
      </c>
      <c r="B35" s="297" t="s">
        <v>105</v>
      </c>
      <c r="C35" s="205">
        <v>3980</v>
      </c>
      <c r="D35" s="205"/>
      <c r="E35" s="313"/>
      <c r="F35" s="314"/>
      <c r="G35" s="315"/>
      <c r="H35" s="316"/>
    </row>
    <row r="36" spans="1:18" ht="15">
      <c r="A36" s="291" t="s">
        <v>106</v>
      </c>
      <c r="B36" s="297" t="s">
        <v>107</v>
      </c>
      <c r="C36" s="205"/>
      <c r="D36" s="205"/>
      <c r="E36" s="293" t="s">
        <v>108</v>
      </c>
      <c r="F36" s="317" t="s">
        <v>109</v>
      </c>
      <c r="G36" s="208">
        <f>G25+G17+G33</f>
        <v>24653</v>
      </c>
      <c r="H36" s="208">
        <f>H25+H17+H33</f>
        <v>24631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110</v>
      </c>
      <c r="B37" s="297" t="s">
        <v>111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112</v>
      </c>
      <c r="B38" s="297" t="s">
        <v>113</v>
      </c>
      <c r="C38" s="205"/>
      <c r="D38" s="205"/>
      <c r="E38" s="319"/>
      <c r="F38" s="314"/>
      <c r="G38" s="315"/>
      <c r="H38" s="316"/>
    </row>
    <row r="39" spans="1:15" ht="15">
      <c r="A39" s="291" t="s">
        <v>114</v>
      </c>
      <c r="B39" s="320" t="s">
        <v>115</v>
      </c>
      <c r="C39" s="213">
        <f>C40+C41+C43</f>
        <v>0</v>
      </c>
      <c r="D39" s="213">
        <f>D40+D41+D43</f>
        <v>0</v>
      </c>
      <c r="E39" s="554" t="s">
        <v>116</v>
      </c>
      <c r="F39" s="317" t="s">
        <v>117</v>
      </c>
      <c r="G39" s="212">
        <v>402</v>
      </c>
      <c r="H39" s="212">
        <v>387</v>
      </c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118</v>
      </c>
      <c r="B40" s="320" t="s">
        <v>119</v>
      </c>
      <c r="C40" s="205"/>
      <c r="D40" s="205"/>
      <c r="E40" s="299"/>
      <c r="F40" s="318"/>
      <c r="G40" s="311"/>
      <c r="H40" s="312"/>
    </row>
    <row r="41" spans="1:8" ht="15">
      <c r="A41" s="291" t="s">
        <v>120</v>
      </c>
      <c r="B41" s="320" t="s">
        <v>121</v>
      </c>
      <c r="C41" s="205"/>
      <c r="D41" s="205"/>
      <c r="E41" s="554" t="s">
        <v>122</v>
      </c>
      <c r="F41" s="321"/>
      <c r="G41" s="322"/>
      <c r="H41" s="323"/>
    </row>
    <row r="42" spans="1:8" ht="15">
      <c r="A42" s="291" t="s">
        <v>123</v>
      </c>
      <c r="B42" s="320" t="s">
        <v>124</v>
      </c>
      <c r="C42" s="214"/>
      <c r="D42" s="214"/>
      <c r="E42" s="293" t="s">
        <v>125</v>
      </c>
      <c r="F42" s="314"/>
      <c r="G42" s="315"/>
      <c r="H42" s="316"/>
    </row>
    <row r="43" spans="1:13" ht="15">
      <c r="A43" s="291" t="s">
        <v>126</v>
      </c>
      <c r="B43" s="320" t="s">
        <v>127</v>
      </c>
      <c r="C43" s="205"/>
      <c r="D43" s="205"/>
      <c r="E43" s="299" t="s">
        <v>128</v>
      </c>
      <c r="F43" s="298" t="s">
        <v>129</v>
      </c>
      <c r="G43" s="206">
        <v>2305</v>
      </c>
      <c r="H43" s="206">
        <v>3024</v>
      </c>
      <c r="M43" s="211"/>
    </row>
    <row r="44" spans="1:8" ht="15">
      <c r="A44" s="291" t="s">
        <v>130</v>
      </c>
      <c r="B44" s="320" t="s">
        <v>131</v>
      </c>
      <c r="C44" s="205">
        <v>54</v>
      </c>
      <c r="D44" s="205">
        <v>54</v>
      </c>
      <c r="E44" s="324" t="s">
        <v>132</v>
      </c>
      <c r="F44" s="298" t="s">
        <v>133</v>
      </c>
      <c r="G44" s="206">
        <v>47</v>
      </c>
      <c r="H44" s="206"/>
    </row>
    <row r="45" spans="1:15" ht="15">
      <c r="A45" s="291" t="s">
        <v>134</v>
      </c>
      <c r="B45" s="305" t="s">
        <v>135</v>
      </c>
      <c r="C45" s="209">
        <f>C34+C39+C44</f>
        <v>4034</v>
      </c>
      <c r="D45" s="209">
        <f>D34+D39+D44</f>
        <v>54</v>
      </c>
      <c r="E45" s="307" t="s">
        <v>136</v>
      </c>
      <c r="F45" s="298" t="s">
        <v>137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138</v>
      </c>
      <c r="B46" s="297"/>
      <c r="C46" s="308"/>
      <c r="D46" s="209"/>
      <c r="E46" s="293" t="s">
        <v>139</v>
      </c>
      <c r="F46" s="298" t="s">
        <v>140</v>
      </c>
      <c r="G46" s="206"/>
      <c r="H46" s="206"/>
    </row>
    <row r="47" spans="1:13" ht="15">
      <c r="A47" s="291" t="s">
        <v>141</v>
      </c>
      <c r="B47" s="297" t="s">
        <v>142</v>
      </c>
      <c r="C47" s="205"/>
      <c r="D47" s="205"/>
      <c r="E47" s="307" t="s">
        <v>143</v>
      </c>
      <c r="F47" s="298" t="s">
        <v>144</v>
      </c>
      <c r="G47" s="206">
        <v>9388</v>
      </c>
      <c r="H47" s="206">
        <v>11735</v>
      </c>
      <c r="M47" s="211"/>
    </row>
    <row r="48" spans="1:8" ht="15">
      <c r="A48" s="291" t="s">
        <v>145</v>
      </c>
      <c r="B48" s="300" t="s">
        <v>146</v>
      </c>
      <c r="C48" s="205"/>
      <c r="D48" s="205"/>
      <c r="E48" s="293" t="s">
        <v>147</v>
      </c>
      <c r="F48" s="298" t="s">
        <v>148</v>
      </c>
      <c r="G48" s="206">
        <v>7</v>
      </c>
      <c r="H48" s="206"/>
    </row>
    <row r="49" spans="1:18" ht="15">
      <c r="A49" s="291" t="s">
        <v>149</v>
      </c>
      <c r="B49" s="297" t="s">
        <v>150</v>
      </c>
      <c r="C49" s="205"/>
      <c r="D49" s="205"/>
      <c r="E49" s="307" t="s">
        <v>49</v>
      </c>
      <c r="F49" s="301" t="s">
        <v>151</v>
      </c>
      <c r="G49" s="208">
        <f>SUM(G43:G48)</f>
        <v>11747</v>
      </c>
      <c r="H49" s="208">
        <f>SUM(H43:H48)</f>
        <v>14759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76</v>
      </c>
      <c r="B50" s="297" t="s">
        <v>152</v>
      </c>
      <c r="C50" s="205"/>
      <c r="D50" s="205"/>
      <c r="E50" s="293"/>
      <c r="F50" s="298"/>
      <c r="G50" s="308"/>
      <c r="H50" s="208"/>
    </row>
    <row r="51" spans="1:15" ht="15">
      <c r="A51" s="291" t="s">
        <v>153</v>
      </c>
      <c r="B51" s="305" t="s">
        <v>154</v>
      </c>
      <c r="C51" s="209">
        <f>SUM(C47:C50)</f>
        <v>0</v>
      </c>
      <c r="D51" s="209">
        <f>SUM(D47:D50)</f>
        <v>0</v>
      </c>
      <c r="E51" s="307" t="s">
        <v>155</v>
      </c>
      <c r="F51" s="301" t="s">
        <v>156</v>
      </c>
      <c r="G51" s="206">
        <v>951</v>
      </c>
      <c r="H51" s="206">
        <v>755</v>
      </c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157</v>
      </c>
      <c r="B52" s="305"/>
      <c r="C52" s="308"/>
      <c r="D52" s="209"/>
      <c r="E52" s="293" t="s">
        <v>158</v>
      </c>
      <c r="F52" s="301" t="s">
        <v>159</v>
      </c>
      <c r="G52" s="206"/>
      <c r="H52" s="206"/>
    </row>
    <row r="53" spans="1:8" ht="15">
      <c r="A53" s="291" t="s">
        <v>160</v>
      </c>
      <c r="B53" s="305" t="s">
        <v>161</v>
      </c>
      <c r="C53" s="205"/>
      <c r="D53" s="205"/>
      <c r="E53" s="293" t="s">
        <v>162</v>
      </c>
      <c r="F53" s="301" t="s">
        <v>163</v>
      </c>
      <c r="G53" s="206"/>
      <c r="H53" s="206"/>
    </row>
    <row r="54" spans="1:8" ht="15">
      <c r="A54" s="291" t="s">
        <v>164</v>
      </c>
      <c r="B54" s="305" t="s">
        <v>165</v>
      </c>
      <c r="C54" s="205">
        <v>18</v>
      </c>
      <c r="D54" s="205">
        <v>4</v>
      </c>
      <c r="E54" s="293" t="s">
        <v>166</v>
      </c>
      <c r="F54" s="301" t="s">
        <v>167</v>
      </c>
      <c r="G54" s="206">
        <v>2094</v>
      </c>
      <c r="H54" s="206">
        <v>2371</v>
      </c>
    </row>
    <row r="55" spans="1:18" ht="25.5">
      <c r="A55" s="325" t="s">
        <v>168</v>
      </c>
      <c r="B55" s="326" t="s">
        <v>169</v>
      </c>
      <c r="C55" s="209">
        <f>C19+C20+C21+C27+C32+C45+C51+C53+C54</f>
        <v>27716</v>
      </c>
      <c r="D55" s="209">
        <f>D19+D20+D21+D27+D32+D45+D51+D53+D54</f>
        <v>23429</v>
      </c>
      <c r="E55" s="293" t="s">
        <v>170</v>
      </c>
      <c r="F55" s="317" t="s">
        <v>171</v>
      </c>
      <c r="G55" s="208">
        <f>G49+G51+G52+G53+G54</f>
        <v>14792</v>
      </c>
      <c r="H55" s="208">
        <f>H49+H51+H52+H53+H54</f>
        <v>17885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172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173</v>
      </c>
      <c r="B57" s="297"/>
      <c r="C57" s="308"/>
      <c r="D57" s="209"/>
      <c r="E57" s="559" t="s">
        <v>174</v>
      </c>
      <c r="F57" s="327"/>
      <c r="G57" s="308"/>
      <c r="H57" s="208"/>
      <c r="M57" s="211"/>
    </row>
    <row r="58" spans="1:8" ht="15">
      <c r="A58" s="291" t="s">
        <v>175</v>
      </c>
      <c r="B58" s="297" t="s">
        <v>176</v>
      </c>
      <c r="C58" s="205">
        <v>2939</v>
      </c>
      <c r="D58" s="205">
        <v>2475</v>
      </c>
      <c r="E58" s="293" t="s">
        <v>125</v>
      </c>
      <c r="F58" s="328"/>
      <c r="G58" s="308"/>
      <c r="H58" s="208"/>
    </row>
    <row r="59" spans="1:13" ht="15">
      <c r="A59" s="291" t="s">
        <v>177</v>
      </c>
      <c r="B59" s="297" t="s">
        <v>178</v>
      </c>
      <c r="C59" s="205">
        <v>1165</v>
      </c>
      <c r="D59" s="205">
        <v>1488</v>
      </c>
      <c r="E59" s="307" t="s">
        <v>179</v>
      </c>
      <c r="F59" s="298" t="s">
        <v>180</v>
      </c>
      <c r="G59" s="206"/>
      <c r="H59" s="206"/>
      <c r="M59" s="211"/>
    </row>
    <row r="60" spans="1:8" ht="15">
      <c r="A60" s="291" t="s">
        <v>181</v>
      </c>
      <c r="B60" s="297" t="s">
        <v>182</v>
      </c>
      <c r="C60" s="205"/>
      <c r="D60" s="205"/>
      <c r="E60" s="293" t="s">
        <v>183</v>
      </c>
      <c r="F60" s="298" t="s">
        <v>184</v>
      </c>
      <c r="G60" s="206"/>
      <c r="H60" s="206"/>
    </row>
    <row r="61" spans="1:18" ht="15">
      <c r="A61" s="291" t="s">
        <v>185</v>
      </c>
      <c r="B61" s="300" t="s">
        <v>186</v>
      </c>
      <c r="C61" s="205">
        <v>688</v>
      </c>
      <c r="D61" s="205">
        <v>702</v>
      </c>
      <c r="E61" s="299" t="s">
        <v>187</v>
      </c>
      <c r="F61" s="328" t="s">
        <v>188</v>
      </c>
      <c r="G61" s="208">
        <f>SUM(G62:G68)</f>
        <v>17047</v>
      </c>
      <c r="H61" s="208">
        <f>SUM(H62:H68)</f>
        <v>14650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189</v>
      </c>
      <c r="B62" s="300" t="s">
        <v>190</v>
      </c>
      <c r="C62" s="205"/>
      <c r="D62" s="205"/>
      <c r="E62" s="299" t="s">
        <v>191</v>
      </c>
      <c r="F62" s="298" t="s">
        <v>192</v>
      </c>
      <c r="G62" s="206">
        <v>2225</v>
      </c>
      <c r="H62" s="206">
        <v>2235</v>
      </c>
    </row>
    <row r="63" spans="1:13" ht="15">
      <c r="A63" s="291" t="s">
        <v>193</v>
      </c>
      <c r="B63" s="297" t="s">
        <v>194</v>
      </c>
      <c r="C63" s="205"/>
      <c r="D63" s="205"/>
      <c r="E63" s="293" t="s">
        <v>195</v>
      </c>
      <c r="F63" s="298" t="s">
        <v>196</v>
      </c>
      <c r="G63" s="206">
        <v>10555</v>
      </c>
      <c r="H63" s="206">
        <v>7743</v>
      </c>
      <c r="M63" s="211"/>
    </row>
    <row r="64" spans="1:15" ht="15">
      <c r="A64" s="291" t="s">
        <v>49</v>
      </c>
      <c r="B64" s="305" t="s">
        <v>197</v>
      </c>
      <c r="C64" s="209">
        <f>SUM(C58:C63)</f>
        <v>4792</v>
      </c>
      <c r="D64" s="209">
        <f>SUM(D58:D63)</f>
        <v>4665</v>
      </c>
      <c r="E64" s="293" t="s">
        <v>198</v>
      </c>
      <c r="F64" s="298" t="s">
        <v>199</v>
      </c>
      <c r="G64" s="206">
        <v>3055</v>
      </c>
      <c r="H64" s="206">
        <v>3602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200</v>
      </c>
      <c r="F65" s="298" t="s">
        <v>201</v>
      </c>
      <c r="G65" s="206">
        <v>72</v>
      </c>
      <c r="H65" s="206">
        <v>26</v>
      </c>
    </row>
    <row r="66" spans="1:8" ht="15">
      <c r="A66" s="291" t="s">
        <v>202</v>
      </c>
      <c r="B66" s="297"/>
      <c r="C66" s="308"/>
      <c r="D66" s="209"/>
      <c r="E66" s="293" t="s">
        <v>203</v>
      </c>
      <c r="F66" s="298" t="s">
        <v>204</v>
      </c>
      <c r="G66" s="206">
        <v>699</v>
      </c>
      <c r="H66" s="206">
        <v>687</v>
      </c>
    </row>
    <row r="67" spans="1:8" ht="15">
      <c r="A67" s="291" t="s">
        <v>205</v>
      </c>
      <c r="B67" s="297" t="s">
        <v>206</v>
      </c>
      <c r="C67" s="205">
        <v>108</v>
      </c>
      <c r="D67" s="205">
        <v>165</v>
      </c>
      <c r="E67" s="293" t="s">
        <v>207</v>
      </c>
      <c r="F67" s="298" t="s">
        <v>208</v>
      </c>
      <c r="G67" s="206">
        <v>195</v>
      </c>
      <c r="H67" s="206">
        <v>190</v>
      </c>
    </row>
    <row r="68" spans="1:8" ht="15">
      <c r="A68" s="291" t="s">
        <v>209</v>
      </c>
      <c r="B68" s="297" t="s">
        <v>210</v>
      </c>
      <c r="C68" s="205">
        <v>7179</v>
      </c>
      <c r="D68" s="205">
        <v>8580</v>
      </c>
      <c r="E68" s="293" t="s">
        <v>211</v>
      </c>
      <c r="F68" s="298" t="s">
        <v>212</v>
      </c>
      <c r="G68" s="206">
        <v>246</v>
      </c>
      <c r="H68" s="206">
        <v>167</v>
      </c>
    </row>
    <row r="69" spans="1:8" ht="15">
      <c r="A69" s="291" t="s">
        <v>213</v>
      </c>
      <c r="B69" s="297" t="s">
        <v>214</v>
      </c>
      <c r="C69" s="205">
        <v>4</v>
      </c>
      <c r="D69" s="205">
        <v>16</v>
      </c>
      <c r="E69" s="307" t="s">
        <v>76</v>
      </c>
      <c r="F69" s="298" t="s">
        <v>215</v>
      </c>
      <c r="G69" s="206">
        <v>61</v>
      </c>
      <c r="H69" s="206"/>
    </row>
    <row r="70" spans="1:8" ht="15">
      <c r="A70" s="291" t="s">
        <v>216</v>
      </c>
      <c r="B70" s="297" t="s">
        <v>217</v>
      </c>
      <c r="C70" s="205">
        <v>16542</v>
      </c>
      <c r="D70" s="205">
        <v>19633</v>
      </c>
      <c r="E70" s="293" t="s">
        <v>218</v>
      </c>
      <c r="F70" s="298" t="s">
        <v>219</v>
      </c>
      <c r="G70" s="206"/>
      <c r="H70" s="206"/>
    </row>
    <row r="71" spans="1:18" ht="15">
      <c r="A71" s="291" t="s">
        <v>220</v>
      </c>
      <c r="B71" s="297" t="s">
        <v>221</v>
      </c>
      <c r="C71" s="205">
        <v>464</v>
      </c>
      <c r="D71" s="205">
        <v>386</v>
      </c>
      <c r="E71" s="309" t="s">
        <v>44</v>
      </c>
      <c r="F71" s="329" t="s">
        <v>222</v>
      </c>
      <c r="G71" s="215">
        <f>G59+G60+G61+G69+G70</f>
        <v>17108</v>
      </c>
      <c r="H71" s="215">
        <f>H59+H60+H61+H69+H70</f>
        <v>14650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223</v>
      </c>
      <c r="B72" s="297" t="s">
        <v>224</v>
      </c>
      <c r="C72" s="205"/>
      <c r="D72" s="205"/>
      <c r="E72" s="299"/>
      <c r="F72" s="330"/>
      <c r="G72" s="331"/>
      <c r="H72" s="332"/>
    </row>
    <row r="73" spans="1:8" ht="15">
      <c r="A73" s="291" t="s">
        <v>225</v>
      </c>
      <c r="B73" s="297" t="s">
        <v>226</v>
      </c>
      <c r="C73" s="205"/>
      <c r="D73" s="205"/>
      <c r="E73" s="217"/>
      <c r="F73" s="333"/>
      <c r="G73" s="334"/>
      <c r="H73" s="335"/>
    </row>
    <row r="74" spans="1:8" ht="15">
      <c r="A74" s="291" t="s">
        <v>227</v>
      </c>
      <c r="B74" s="297" t="s">
        <v>228</v>
      </c>
      <c r="C74" s="205">
        <v>164</v>
      </c>
      <c r="D74" s="205">
        <v>11</v>
      </c>
      <c r="E74" s="293" t="s">
        <v>229</v>
      </c>
      <c r="F74" s="336" t="s">
        <v>230</v>
      </c>
      <c r="G74" s="206"/>
      <c r="H74" s="206"/>
    </row>
    <row r="75" spans="1:15" ht="15">
      <c r="A75" s="291" t="s">
        <v>74</v>
      </c>
      <c r="B75" s="305" t="s">
        <v>231</v>
      </c>
      <c r="C75" s="209">
        <f>SUM(C67:C74)</f>
        <v>24461</v>
      </c>
      <c r="D75" s="209">
        <f>SUM(D67:D74)</f>
        <v>28791</v>
      </c>
      <c r="E75" s="307" t="s">
        <v>158</v>
      </c>
      <c r="F75" s="301" t="s">
        <v>232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233</v>
      </c>
      <c r="F76" s="301" t="s">
        <v>234</v>
      </c>
      <c r="G76" s="206">
        <v>277</v>
      </c>
      <c r="H76" s="206">
        <v>277</v>
      </c>
    </row>
    <row r="77" spans="1:13" ht="15">
      <c r="A77" s="291" t="s">
        <v>235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236</v>
      </c>
      <c r="B78" s="297" t="s">
        <v>237</v>
      </c>
      <c r="C78" s="209">
        <f>SUM(C79:C81)</f>
        <v>4</v>
      </c>
      <c r="D78" s="209">
        <f>SUM(D79:D81)</f>
        <v>6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238</v>
      </c>
      <c r="B79" s="297" t="s">
        <v>239</v>
      </c>
      <c r="C79" s="205"/>
      <c r="D79" s="205"/>
      <c r="E79" s="307" t="s">
        <v>240</v>
      </c>
      <c r="F79" s="317" t="s">
        <v>241</v>
      </c>
      <c r="G79" s="216">
        <f>G71+G74+G75+G76</f>
        <v>17385</v>
      </c>
      <c r="H79" s="216">
        <f>H71+H74+H75+H76</f>
        <v>14927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242</v>
      </c>
      <c r="B80" s="297" t="s">
        <v>243</v>
      </c>
      <c r="C80" s="205"/>
      <c r="D80" s="205"/>
      <c r="E80" s="293"/>
      <c r="F80" s="340"/>
      <c r="G80" s="341"/>
      <c r="H80" s="342"/>
    </row>
    <row r="81" spans="1:8" ht="15">
      <c r="A81" s="291" t="s">
        <v>244</v>
      </c>
      <c r="B81" s="297" t="s">
        <v>245</v>
      </c>
      <c r="C81" s="205">
        <v>4</v>
      </c>
      <c r="D81" s="205">
        <v>6</v>
      </c>
      <c r="E81" s="217"/>
      <c r="F81" s="341"/>
      <c r="G81" s="341"/>
      <c r="H81" s="342"/>
    </row>
    <row r="82" spans="1:8" ht="15">
      <c r="A82" s="291" t="s">
        <v>246</v>
      </c>
      <c r="B82" s="297" t="s">
        <v>247</v>
      </c>
      <c r="C82" s="205"/>
      <c r="D82" s="205"/>
      <c r="E82" s="319"/>
      <c r="F82" s="341"/>
      <c r="G82" s="341"/>
      <c r="H82" s="342"/>
    </row>
    <row r="83" spans="1:8" ht="15">
      <c r="A83" s="291" t="s">
        <v>130</v>
      </c>
      <c r="B83" s="297" t="s">
        <v>248</v>
      </c>
      <c r="C83" s="205"/>
      <c r="D83" s="205"/>
      <c r="E83" s="217"/>
      <c r="F83" s="341"/>
      <c r="G83" s="341"/>
      <c r="H83" s="342"/>
    </row>
    <row r="84" spans="1:14" ht="15">
      <c r="A84" s="291" t="s">
        <v>249</v>
      </c>
      <c r="B84" s="305" t="s">
        <v>250</v>
      </c>
      <c r="C84" s="209">
        <f>C83+C82+C78</f>
        <v>4</v>
      </c>
      <c r="D84" s="209">
        <f>D83+D82+D78</f>
        <v>6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251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252</v>
      </c>
      <c r="B87" s="297" t="s">
        <v>253</v>
      </c>
      <c r="C87" s="205">
        <v>78</v>
      </c>
      <c r="D87" s="205">
        <v>41</v>
      </c>
      <c r="E87" s="217"/>
      <c r="F87" s="341"/>
      <c r="G87" s="341"/>
      <c r="H87" s="342"/>
      <c r="M87" s="211"/>
    </row>
    <row r="88" spans="1:8" ht="15">
      <c r="A88" s="291" t="s">
        <v>254</v>
      </c>
      <c r="B88" s="297" t="s">
        <v>255</v>
      </c>
      <c r="C88" s="205">
        <v>181</v>
      </c>
      <c r="D88" s="205">
        <v>898</v>
      </c>
      <c r="E88" s="319"/>
      <c r="F88" s="341"/>
      <c r="G88" s="341"/>
      <c r="H88" s="342"/>
    </row>
    <row r="89" spans="1:13" ht="15">
      <c r="A89" s="291" t="s">
        <v>256</v>
      </c>
      <c r="B89" s="297" t="s">
        <v>257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258</v>
      </c>
      <c r="B90" s="297" t="s">
        <v>259</v>
      </c>
      <c r="C90" s="205"/>
      <c r="D90" s="205"/>
      <c r="E90" s="319"/>
      <c r="F90" s="341"/>
      <c r="G90" s="341"/>
      <c r="H90" s="342"/>
    </row>
    <row r="91" spans="1:14" ht="15">
      <c r="A91" s="291" t="s">
        <v>260</v>
      </c>
      <c r="B91" s="305" t="s">
        <v>261</v>
      </c>
      <c r="C91" s="209">
        <f>SUM(C87:C90)</f>
        <v>259</v>
      </c>
      <c r="D91" s="209">
        <f>SUM(D87:D90)</f>
        <v>939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262</v>
      </c>
      <c r="B92" s="305" t="s">
        <v>263</v>
      </c>
      <c r="C92" s="205"/>
      <c r="D92" s="205"/>
      <c r="E92" s="319"/>
      <c r="F92" s="341"/>
      <c r="G92" s="341"/>
      <c r="H92" s="342"/>
    </row>
    <row r="93" spans="1:14" ht="15">
      <c r="A93" s="291" t="s">
        <v>264</v>
      </c>
      <c r="B93" s="343" t="s">
        <v>265</v>
      </c>
      <c r="C93" s="209">
        <f>C64+C75+C84+C91+C92</f>
        <v>29516</v>
      </c>
      <c r="D93" s="209">
        <f>D64+D75+D84+D91+D92</f>
        <v>34401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266</v>
      </c>
      <c r="B94" s="344" t="s">
        <v>267</v>
      </c>
      <c r="C94" s="218">
        <f>C93+C55</f>
        <v>57232</v>
      </c>
      <c r="D94" s="218">
        <f>D93+D55</f>
        <v>57830</v>
      </c>
      <c r="E94" s="558" t="s">
        <v>268</v>
      </c>
      <c r="F94" s="345" t="s">
        <v>269</v>
      </c>
      <c r="G94" s="219">
        <f>G36+G39+G55+G79</f>
        <v>57232</v>
      </c>
      <c r="H94" s="219">
        <f>H36+H39+H55+H79</f>
        <v>57830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840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/>
      <c r="B98" s="539"/>
      <c r="C98" s="598" t="s">
        <v>849</v>
      </c>
      <c r="D98" s="598"/>
      <c r="E98" s="598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598" t="s">
        <v>850</v>
      </c>
      <c r="D100" s="599"/>
      <c r="E100" s="599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5">
      <selection activeCell="C39" sqref="C39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270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 </v>
      </c>
      <c r="F2" s="602" t="s">
        <v>2</v>
      </c>
      <c r="G2" s="602"/>
      <c r="H2" s="353">
        <f>'справка №1-БАЛАНС'!H3</f>
        <v>115012041</v>
      </c>
    </row>
    <row r="3" spans="1:8" ht="15">
      <c r="A3" s="6" t="s">
        <v>866</v>
      </c>
      <c r="B3" s="533"/>
      <c r="C3" s="533"/>
      <c r="D3" s="533"/>
      <c r="E3" s="533" t="str">
        <f>'справка №1-БАЛАНС'!E4</f>
        <v>АСЕНОВА КРЕПОСТ АД </v>
      </c>
      <c r="F3" s="569" t="s">
        <v>3</v>
      </c>
      <c r="G3" s="354"/>
      <c r="H3" s="353" t="str">
        <f>'справка №1-БАЛАНС'!H4</f>
        <v> </v>
      </c>
    </row>
    <row r="4" spans="1:8" ht="17.25" customHeight="1">
      <c r="A4" s="6" t="s">
        <v>859</v>
      </c>
      <c r="B4" s="571"/>
      <c r="C4" s="571"/>
      <c r="D4" s="571"/>
      <c r="E4" s="533" t="str">
        <f>'справка №1-БАЛАНС'!E5</f>
        <v> </v>
      </c>
      <c r="F4" s="351"/>
      <c r="G4" s="352"/>
      <c r="H4" s="355" t="s">
        <v>271</v>
      </c>
    </row>
    <row r="5" spans="1:8" ht="24">
      <c r="A5" s="356" t="s">
        <v>272</v>
      </c>
      <c r="B5" s="357" t="s">
        <v>6</v>
      </c>
      <c r="C5" s="356" t="s">
        <v>7</v>
      </c>
      <c r="D5" s="358" t="s">
        <v>11</v>
      </c>
      <c r="E5" s="359" t="s">
        <v>273</v>
      </c>
      <c r="F5" s="357" t="s">
        <v>6</v>
      </c>
      <c r="G5" s="356" t="s">
        <v>7</v>
      </c>
      <c r="H5" s="356" t="s">
        <v>11</v>
      </c>
    </row>
    <row r="6" spans="1:8" ht="12">
      <c r="A6" s="359" t="s">
        <v>12</v>
      </c>
      <c r="B6" s="359" t="s">
        <v>13</v>
      </c>
      <c r="C6" s="359">
        <v>1</v>
      </c>
      <c r="D6" s="359">
        <v>2</v>
      </c>
      <c r="E6" s="359" t="s">
        <v>12</v>
      </c>
      <c r="F6" s="356" t="s">
        <v>13</v>
      </c>
      <c r="G6" s="356">
        <v>1</v>
      </c>
      <c r="H6" s="356">
        <v>2</v>
      </c>
    </row>
    <row r="7" spans="1:8" ht="12">
      <c r="A7" s="174" t="s">
        <v>274</v>
      </c>
      <c r="B7" s="174"/>
      <c r="C7" s="85"/>
      <c r="D7" s="85"/>
      <c r="E7" s="174" t="s">
        <v>275</v>
      </c>
      <c r="F7" s="360"/>
      <c r="G7" s="88"/>
      <c r="H7" s="88"/>
    </row>
    <row r="8" spans="1:8" ht="12">
      <c r="A8" s="361" t="s">
        <v>276</v>
      </c>
      <c r="B8" s="361"/>
      <c r="C8" s="362"/>
      <c r="D8" s="83"/>
      <c r="E8" s="361" t="s">
        <v>277</v>
      </c>
      <c r="F8" s="360"/>
      <c r="G8" s="88"/>
      <c r="H8" s="88"/>
    </row>
    <row r="9" spans="1:8" ht="12">
      <c r="A9" s="363" t="s">
        <v>278</v>
      </c>
      <c r="B9" s="364" t="s">
        <v>279</v>
      </c>
      <c r="C9" s="79">
        <v>26830</v>
      </c>
      <c r="D9" s="79">
        <v>27218</v>
      </c>
      <c r="E9" s="363" t="s">
        <v>280</v>
      </c>
      <c r="F9" s="365" t="s">
        <v>281</v>
      </c>
      <c r="G9" s="87">
        <v>36897</v>
      </c>
      <c r="H9" s="87">
        <v>36344</v>
      </c>
    </row>
    <row r="10" spans="1:8" ht="12">
      <c r="A10" s="363" t="s">
        <v>282</v>
      </c>
      <c r="B10" s="364" t="s">
        <v>283</v>
      </c>
      <c r="C10" s="79">
        <v>812</v>
      </c>
      <c r="D10" s="79">
        <v>826</v>
      </c>
      <c r="E10" s="363" t="s">
        <v>284</v>
      </c>
      <c r="F10" s="365" t="s">
        <v>285</v>
      </c>
      <c r="G10" s="87">
        <v>10</v>
      </c>
      <c r="H10" s="87">
        <v>49</v>
      </c>
    </row>
    <row r="11" spans="1:8" ht="12">
      <c r="A11" s="363" t="s">
        <v>286</v>
      </c>
      <c r="B11" s="364" t="s">
        <v>287</v>
      </c>
      <c r="C11" s="79">
        <v>1352</v>
      </c>
      <c r="D11" s="79">
        <v>1148</v>
      </c>
      <c r="E11" s="366" t="s">
        <v>288</v>
      </c>
      <c r="F11" s="365" t="s">
        <v>289</v>
      </c>
      <c r="G11" s="87">
        <v>193</v>
      </c>
      <c r="H11" s="87">
        <v>184</v>
      </c>
    </row>
    <row r="12" spans="1:8" ht="12">
      <c r="A12" s="363" t="s">
        <v>290</v>
      </c>
      <c r="B12" s="364" t="s">
        <v>291</v>
      </c>
      <c r="C12" s="79">
        <v>6188</v>
      </c>
      <c r="D12" s="79">
        <v>6011</v>
      </c>
      <c r="E12" s="366" t="s">
        <v>76</v>
      </c>
      <c r="F12" s="365" t="s">
        <v>292</v>
      </c>
      <c r="G12" s="87">
        <v>554</v>
      </c>
      <c r="H12" s="87">
        <v>1395</v>
      </c>
    </row>
    <row r="13" spans="1:18" ht="12">
      <c r="A13" s="363" t="s">
        <v>293</v>
      </c>
      <c r="B13" s="364" t="s">
        <v>294</v>
      </c>
      <c r="C13" s="79">
        <v>1278</v>
      </c>
      <c r="D13" s="79">
        <v>1094</v>
      </c>
      <c r="E13" s="367" t="s">
        <v>49</v>
      </c>
      <c r="F13" s="368" t="s">
        <v>295</v>
      </c>
      <c r="G13" s="88">
        <f>SUM(G9:G12)</f>
        <v>37654</v>
      </c>
      <c r="H13" s="88">
        <f>SUM(H9:H12)</f>
        <v>37972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296</v>
      </c>
      <c r="B14" s="364" t="s">
        <v>297</v>
      </c>
      <c r="C14" s="79">
        <v>214</v>
      </c>
      <c r="D14" s="79">
        <v>152</v>
      </c>
      <c r="E14" s="366"/>
      <c r="F14" s="369"/>
      <c r="G14" s="390"/>
      <c r="H14" s="390"/>
    </row>
    <row r="15" spans="1:8" ht="24">
      <c r="A15" s="363" t="s">
        <v>298</v>
      </c>
      <c r="B15" s="364" t="s">
        <v>299</v>
      </c>
      <c r="C15" s="80">
        <v>-326</v>
      </c>
      <c r="D15" s="80">
        <v>-693</v>
      </c>
      <c r="E15" s="361" t="s">
        <v>300</v>
      </c>
      <c r="F15" s="370" t="s">
        <v>301</v>
      </c>
      <c r="G15" s="87">
        <v>276</v>
      </c>
      <c r="H15" s="87">
        <v>123</v>
      </c>
    </row>
    <row r="16" spans="1:8" ht="12">
      <c r="A16" s="363" t="s">
        <v>302</v>
      </c>
      <c r="B16" s="364" t="s">
        <v>303</v>
      </c>
      <c r="C16" s="80">
        <v>764</v>
      </c>
      <c r="D16" s="80">
        <v>594</v>
      </c>
      <c r="E16" s="363" t="s">
        <v>304</v>
      </c>
      <c r="F16" s="369" t="s">
        <v>305</v>
      </c>
      <c r="G16" s="89"/>
      <c r="H16" s="89"/>
    </row>
    <row r="17" spans="1:8" ht="12">
      <c r="A17" s="371" t="s">
        <v>306</v>
      </c>
      <c r="B17" s="364" t="s">
        <v>307</v>
      </c>
      <c r="C17" s="81">
        <v>446</v>
      </c>
      <c r="D17" s="81">
        <v>230</v>
      </c>
      <c r="E17" s="361"/>
      <c r="F17" s="360"/>
      <c r="G17" s="390"/>
      <c r="H17" s="390"/>
    </row>
    <row r="18" spans="1:8" ht="12">
      <c r="A18" s="371" t="s">
        <v>308</v>
      </c>
      <c r="B18" s="364" t="s">
        <v>309</v>
      </c>
      <c r="C18" s="81"/>
      <c r="D18" s="81"/>
      <c r="E18" s="361" t="s">
        <v>310</v>
      </c>
      <c r="F18" s="360"/>
      <c r="G18" s="390"/>
      <c r="H18" s="390"/>
    </row>
    <row r="19" spans="1:15" ht="12">
      <c r="A19" s="367" t="s">
        <v>49</v>
      </c>
      <c r="B19" s="372" t="s">
        <v>311</v>
      </c>
      <c r="C19" s="82">
        <f>SUM(C9:C15)+C16</f>
        <v>37112</v>
      </c>
      <c r="D19" s="82">
        <f>SUM(D9:D15)+D16</f>
        <v>36350</v>
      </c>
      <c r="E19" s="373" t="s">
        <v>312</v>
      </c>
      <c r="F19" s="369" t="s">
        <v>313</v>
      </c>
      <c r="G19" s="87">
        <v>1023</v>
      </c>
      <c r="H19" s="87">
        <v>1338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314</v>
      </c>
      <c r="F20" s="369" t="s">
        <v>315</v>
      </c>
      <c r="G20" s="87"/>
      <c r="H20" s="87"/>
    </row>
    <row r="21" spans="1:8" ht="24">
      <c r="A21" s="361" t="s">
        <v>316</v>
      </c>
      <c r="B21" s="375"/>
      <c r="C21" s="389"/>
      <c r="D21" s="389"/>
      <c r="E21" s="363" t="s">
        <v>317</v>
      </c>
      <c r="F21" s="369" t="s">
        <v>318</v>
      </c>
      <c r="G21" s="87"/>
      <c r="H21" s="87"/>
    </row>
    <row r="22" spans="1:8" ht="24">
      <c r="A22" s="360" t="s">
        <v>319</v>
      </c>
      <c r="B22" s="375" t="s">
        <v>320</v>
      </c>
      <c r="C22" s="79">
        <v>1267</v>
      </c>
      <c r="D22" s="79">
        <v>1747</v>
      </c>
      <c r="E22" s="373" t="s">
        <v>321</v>
      </c>
      <c r="F22" s="369" t="s">
        <v>322</v>
      </c>
      <c r="G22" s="87">
        <v>17</v>
      </c>
      <c r="H22" s="87">
        <v>19</v>
      </c>
    </row>
    <row r="23" spans="1:8" ht="24">
      <c r="A23" s="363" t="s">
        <v>323</v>
      </c>
      <c r="B23" s="375" t="s">
        <v>324</v>
      </c>
      <c r="C23" s="79"/>
      <c r="D23" s="79"/>
      <c r="E23" s="363" t="s">
        <v>325</v>
      </c>
      <c r="F23" s="369" t="s">
        <v>326</v>
      </c>
      <c r="G23" s="87"/>
      <c r="H23" s="87"/>
    </row>
    <row r="24" spans="1:18" ht="12">
      <c r="A24" s="363" t="s">
        <v>327</v>
      </c>
      <c r="B24" s="375" t="s">
        <v>328</v>
      </c>
      <c r="C24" s="79">
        <v>273</v>
      </c>
      <c r="D24" s="79">
        <v>272</v>
      </c>
      <c r="E24" s="367" t="s">
        <v>101</v>
      </c>
      <c r="F24" s="370" t="s">
        <v>329</v>
      </c>
      <c r="G24" s="88">
        <f>SUM(G19:G23)</f>
        <v>1040</v>
      </c>
      <c r="H24" s="88">
        <f>SUM(H19:H23)</f>
        <v>1357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76</v>
      </c>
      <c r="B25" s="375" t="s">
        <v>330</v>
      </c>
      <c r="C25" s="79">
        <v>117</v>
      </c>
      <c r="D25" s="79">
        <v>164</v>
      </c>
      <c r="E25" s="374"/>
      <c r="F25" s="360"/>
      <c r="G25" s="390"/>
      <c r="H25" s="390"/>
    </row>
    <row r="26" spans="1:14" ht="12">
      <c r="A26" s="367" t="s">
        <v>74</v>
      </c>
      <c r="B26" s="376" t="s">
        <v>331</v>
      </c>
      <c r="C26" s="82">
        <f>SUM(C22:C25)</f>
        <v>1657</v>
      </c>
      <c r="D26" s="82">
        <f>SUM(D22:D25)</f>
        <v>2183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332</v>
      </c>
      <c r="B28" s="357" t="s">
        <v>333</v>
      </c>
      <c r="C28" s="83">
        <f>C26+C19</f>
        <v>38769</v>
      </c>
      <c r="D28" s="83">
        <f>D26+D19</f>
        <v>38533</v>
      </c>
      <c r="E28" s="174" t="s">
        <v>334</v>
      </c>
      <c r="F28" s="370" t="s">
        <v>335</v>
      </c>
      <c r="G28" s="88">
        <f>G13+G15+G24</f>
        <v>38970</v>
      </c>
      <c r="H28" s="88">
        <f>H13+H15+H24</f>
        <v>39452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336</v>
      </c>
      <c r="B30" s="357" t="s">
        <v>337</v>
      </c>
      <c r="C30" s="83">
        <f>IF((G28-C28)&gt;0,G28-C28,0)</f>
        <v>201</v>
      </c>
      <c r="D30" s="83">
        <f>IF((H28-D28)&gt;0,H28-D28,0)</f>
        <v>919</v>
      </c>
      <c r="E30" s="174" t="s">
        <v>338</v>
      </c>
      <c r="F30" s="370" t="s">
        <v>339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841</v>
      </c>
      <c r="B31" s="376" t="s">
        <v>340</v>
      </c>
      <c r="C31" s="79"/>
      <c r="D31" s="79"/>
      <c r="E31" s="361" t="s">
        <v>844</v>
      </c>
      <c r="F31" s="369" t="s">
        <v>341</v>
      </c>
      <c r="G31" s="87"/>
      <c r="H31" s="87"/>
    </row>
    <row r="32" spans="1:8" ht="12">
      <c r="A32" s="361" t="s">
        <v>342</v>
      </c>
      <c r="B32" s="378" t="s">
        <v>343</v>
      </c>
      <c r="C32" s="79"/>
      <c r="D32" s="79"/>
      <c r="E32" s="361" t="s">
        <v>344</v>
      </c>
      <c r="F32" s="369" t="s">
        <v>345</v>
      </c>
      <c r="G32" s="87"/>
      <c r="H32" s="87"/>
    </row>
    <row r="33" spans="1:18" ht="12">
      <c r="A33" s="379" t="s">
        <v>346</v>
      </c>
      <c r="B33" s="376" t="s">
        <v>347</v>
      </c>
      <c r="C33" s="82">
        <f>C28-C31+C32</f>
        <v>38769</v>
      </c>
      <c r="D33" s="82">
        <f>D28-D31+D32</f>
        <v>38533</v>
      </c>
      <c r="E33" s="174" t="s">
        <v>348</v>
      </c>
      <c r="F33" s="370" t="s">
        <v>349</v>
      </c>
      <c r="G33" s="90">
        <f>G32-G31+G28</f>
        <v>38970</v>
      </c>
      <c r="H33" s="90">
        <f>H32-H31+H28</f>
        <v>39452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350</v>
      </c>
      <c r="B34" s="357" t="s">
        <v>351</v>
      </c>
      <c r="C34" s="83">
        <f>IF((G33-C33)&gt;0,G33-C33,0)</f>
        <v>201</v>
      </c>
      <c r="D34" s="83">
        <f>IF((H33-D33)&gt;0,H33-D33,0)</f>
        <v>919</v>
      </c>
      <c r="E34" s="379" t="s">
        <v>352</v>
      </c>
      <c r="F34" s="370" t="s">
        <v>353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354</v>
      </c>
      <c r="B35" s="376" t="s">
        <v>355</v>
      </c>
      <c r="C35" s="82">
        <f>C36+C37+C38</f>
        <v>9</v>
      </c>
      <c r="D35" s="82">
        <f>D36+D37+D38</f>
        <v>336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356</v>
      </c>
      <c r="B36" s="375" t="s">
        <v>357</v>
      </c>
      <c r="C36" s="79">
        <v>6</v>
      </c>
      <c r="D36" s="79">
        <v>2</v>
      </c>
      <c r="E36" s="380"/>
      <c r="F36" s="360"/>
      <c r="G36" s="390"/>
      <c r="H36" s="390"/>
    </row>
    <row r="37" spans="1:8" ht="24">
      <c r="A37" s="381" t="s">
        <v>358</v>
      </c>
      <c r="B37" s="382" t="s">
        <v>359</v>
      </c>
      <c r="C37" s="537">
        <v>3</v>
      </c>
      <c r="D37" s="537">
        <v>334</v>
      </c>
      <c r="E37" s="380"/>
      <c r="F37" s="383"/>
      <c r="G37" s="390"/>
      <c r="H37" s="390"/>
    </row>
    <row r="38" spans="1:8" ht="12">
      <c r="A38" s="384" t="s">
        <v>360</v>
      </c>
      <c r="B38" s="382" t="s">
        <v>361</v>
      </c>
      <c r="C38" s="173"/>
      <c r="D38" s="173"/>
      <c r="E38" s="380"/>
      <c r="F38" s="383"/>
      <c r="G38" s="390"/>
      <c r="H38" s="390"/>
    </row>
    <row r="39" spans="1:18" ht="24">
      <c r="A39" s="385" t="s">
        <v>362</v>
      </c>
      <c r="B39" s="178" t="s">
        <v>363</v>
      </c>
      <c r="C39" s="570">
        <f>+IF((G33-C33-C35)&gt;0,G33-C33-C35,0)</f>
        <v>192</v>
      </c>
      <c r="D39" s="570">
        <f>+IF((H33-D33-D35)&gt;0,H33-D33-D35,0)</f>
        <v>583</v>
      </c>
      <c r="E39" s="386" t="s">
        <v>364</v>
      </c>
      <c r="F39" s="175" t="s">
        <v>365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366</v>
      </c>
      <c r="B40" s="359" t="s">
        <v>367</v>
      </c>
      <c r="C40" s="84">
        <v>15</v>
      </c>
      <c r="D40" s="84">
        <v>10</v>
      </c>
      <c r="E40" s="174" t="s">
        <v>366</v>
      </c>
      <c r="F40" s="175" t="s">
        <v>368</v>
      </c>
      <c r="G40" s="87"/>
      <c r="H40" s="87"/>
    </row>
    <row r="41" spans="1:18" ht="12">
      <c r="A41" s="174" t="s">
        <v>369</v>
      </c>
      <c r="B41" s="356" t="s">
        <v>370</v>
      </c>
      <c r="C41" s="85">
        <f>IF(G39=0,IF(C39-C40&gt;0,C39-C40+G40,0),IF(G39-G40&lt;0,G40-G39+C39,0))</f>
        <v>177</v>
      </c>
      <c r="D41" s="85">
        <f>IF(H39=0,IF(D39-D40&gt;0,D39-D40+H40,0),IF(H39-H40&lt;0,H40-H39+D39,0))</f>
        <v>573</v>
      </c>
      <c r="E41" s="174" t="s">
        <v>371</v>
      </c>
      <c r="F41" s="175" t="s">
        <v>372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373</v>
      </c>
      <c r="B42" s="356" t="s">
        <v>374</v>
      </c>
      <c r="C42" s="86">
        <f>C33+C35+C39</f>
        <v>38970</v>
      </c>
      <c r="D42" s="86">
        <f>D33+D35+D39</f>
        <v>39452</v>
      </c>
      <c r="E42" s="177" t="s">
        <v>375</v>
      </c>
      <c r="F42" s="178" t="s">
        <v>376</v>
      </c>
      <c r="G42" s="90">
        <f>G39+G33</f>
        <v>38970</v>
      </c>
      <c r="H42" s="90">
        <f>H39+H33</f>
        <v>39452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377</v>
      </c>
      <c r="B44" s="532"/>
      <c r="C44" s="532" t="s">
        <v>849</v>
      </c>
      <c r="D44" s="600"/>
      <c r="E44" s="600"/>
      <c r="F44" s="600"/>
      <c r="G44" s="600"/>
      <c r="H44" s="600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850</v>
      </c>
      <c r="D46" s="601"/>
      <c r="E46" s="601"/>
      <c r="F46" s="601"/>
      <c r="G46" s="601"/>
      <c r="H46" s="601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F15" sqref="F15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378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855</v>
      </c>
      <c r="B4" s="533" t="str">
        <f>'справка №1-БАЛАНС'!E3</f>
        <v> </v>
      </c>
      <c r="C4" s="397" t="s">
        <v>2</v>
      </c>
      <c r="D4" s="353">
        <f>'справка №1-БАЛАНС'!H3</f>
        <v>115012041</v>
      </c>
      <c r="E4" s="401"/>
      <c r="F4" s="401"/>
      <c r="G4" s="182"/>
      <c r="H4" s="182"/>
      <c r="I4" s="182"/>
      <c r="J4" s="182"/>
    </row>
    <row r="5" spans="1:10" ht="24">
      <c r="A5" s="533" t="s">
        <v>866</v>
      </c>
      <c r="B5" s="533" t="str">
        <f>'справка №1-БАЛАНС'!E4</f>
        <v>АСЕНОВА КРЕПОСТ АД </v>
      </c>
      <c r="C5" s="398" t="s">
        <v>3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860</v>
      </c>
      <c r="B6" s="533" t="str">
        <f>'справка №1-БАЛАНС'!E5</f>
        <v> </v>
      </c>
      <c r="C6" s="40"/>
      <c r="D6" s="399" t="s">
        <v>271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380</v>
      </c>
      <c r="B7" s="404" t="s">
        <v>6</v>
      </c>
      <c r="C7" s="405" t="s">
        <v>7</v>
      </c>
      <c r="D7" s="405" t="s">
        <v>11</v>
      </c>
      <c r="E7" s="406"/>
      <c r="F7" s="406"/>
      <c r="G7" s="182"/>
    </row>
    <row r="8" spans="1:7" ht="12">
      <c r="A8" s="404" t="s">
        <v>12</v>
      </c>
      <c r="B8" s="404" t="s">
        <v>13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381</v>
      </c>
      <c r="B9" s="409"/>
      <c r="C9" s="93"/>
      <c r="D9" s="93"/>
      <c r="E9" s="181"/>
      <c r="F9" s="181"/>
      <c r="G9" s="182"/>
    </row>
    <row r="10" spans="1:7" ht="12">
      <c r="A10" s="410" t="s">
        <v>382</v>
      </c>
      <c r="B10" s="411" t="s">
        <v>383</v>
      </c>
      <c r="C10" s="92">
        <v>41093</v>
      </c>
      <c r="D10" s="92">
        <v>40576</v>
      </c>
      <c r="E10" s="181"/>
      <c r="F10" s="181"/>
      <c r="G10" s="182"/>
    </row>
    <row r="11" spans="1:13" ht="12">
      <c r="A11" s="410" t="s">
        <v>384</v>
      </c>
      <c r="B11" s="411" t="s">
        <v>385</v>
      </c>
      <c r="C11" s="92">
        <v>-31442</v>
      </c>
      <c r="D11" s="92">
        <v>-32622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386</v>
      </c>
      <c r="B12" s="411" t="s">
        <v>387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388</v>
      </c>
      <c r="B13" s="411" t="s">
        <v>389</v>
      </c>
      <c r="C13" s="92">
        <v>-7120</v>
      </c>
      <c r="D13" s="92">
        <v>-6801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390</v>
      </c>
      <c r="B14" s="411" t="s">
        <v>391</v>
      </c>
      <c r="C14" s="92">
        <v>-211</v>
      </c>
      <c r="D14" s="92">
        <v>-275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392</v>
      </c>
      <c r="B15" s="411" t="s">
        <v>393</v>
      </c>
      <c r="C15" s="92">
        <v>-2</v>
      </c>
      <c r="D15" s="92">
        <v>-29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394</v>
      </c>
      <c r="B16" s="411" t="s">
        <v>395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396</v>
      </c>
      <c r="B17" s="411" t="s">
        <v>397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398</v>
      </c>
      <c r="B18" s="414" t="s">
        <v>399</v>
      </c>
      <c r="C18" s="92">
        <v>8</v>
      </c>
      <c r="D18" s="92">
        <v>4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400</v>
      </c>
      <c r="B19" s="411" t="s">
        <v>401</v>
      </c>
      <c r="C19" s="92"/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402</v>
      </c>
      <c r="B20" s="416" t="s">
        <v>403</v>
      </c>
      <c r="C20" s="93">
        <f>SUM(C10:C19)</f>
        <v>2326</v>
      </c>
      <c r="D20" s="93">
        <f>SUM(D10:D19)</f>
        <v>853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404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405</v>
      </c>
      <c r="B22" s="411" t="s">
        <v>406</v>
      </c>
      <c r="C22" s="92">
        <v>-1390</v>
      </c>
      <c r="D22" s="92">
        <v>-6491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407</v>
      </c>
      <c r="B23" s="411" t="s">
        <v>408</v>
      </c>
      <c r="C23" s="92">
        <v>15</v>
      </c>
      <c r="D23" s="92">
        <v>2000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409</v>
      </c>
      <c r="B24" s="411" t="s">
        <v>410</v>
      </c>
      <c r="C24" s="92">
        <v>-3</v>
      </c>
      <c r="D24" s="92">
        <v>-1649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411</v>
      </c>
      <c r="B25" s="411" t="s">
        <v>412</v>
      </c>
      <c r="C25" s="92">
        <v>4034</v>
      </c>
      <c r="D25" s="92">
        <v>2392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413</v>
      </c>
      <c r="B26" s="411" t="s">
        <v>414</v>
      </c>
      <c r="C26" s="92">
        <v>79</v>
      </c>
      <c r="D26" s="92">
        <v>1570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415</v>
      </c>
      <c r="B27" s="411" t="s">
        <v>416</v>
      </c>
      <c r="C27" s="92">
        <v>-3980</v>
      </c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417</v>
      </c>
      <c r="B28" s="411" t="s">
        <v>418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419</v>
      </c>
      <c r="B29" s="411" t="s">
        <v>420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398</v>
      </c>
      <c r="B30" s="411" t="s">
        <v>421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422</v>
      </c>
      <c r="B31" s="411" t="s">
        <v>423</v>
      </c>
      <c r="C31" s="92"/>
      <c r="D31" s="92">
        <v>2772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424</v>
      </c>
      <c r="B32" s="416" t="s">
        <v>425</v>
      </c>
      <c r="C32" s="93">
        <f>SUM(C22:C31)</f>
        <v>-1245</v>
      </c>
      <c r="D32" s="93">
        <f>SUM(D22:D31)</f>
        <v>594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426</v>
      </c>
      <c r="B33" s="417"/>
      <c r="C33" s="418"/>
      <c r="D33" s="418"/>
      <c r="E33" s="181"/>
      <c r="F33" s="181"/>
      <c r="G33" s="182"/>
    </row>
    <row r="34" spans="1:7" ht="12">
      <c r="A34" s="410" t="s">
        <v>427</v>
      </c>
      <c r="B34" s="411" t="s">
        <v>428</v>
      </c>
      <c r="C34" s="92"/>
      <c r="D34" s="92"/>
      <c r="E34" s="181"/>
      <c r="F34" s="181"/>
      <c r="G34" s="182"/>
    </row>
    <row r="35" spans="1:7" ht="12">
      <c r="A35" s="412" t="s">
        <v>429</v>
      </c>
      <c r="B35" s="411" t="s">
        <v>430</v>
      </c>
      <c r="C35" s="92"/>
      <c r="D35" s="92"/>
      <c r="E35" s="181"/>
      <c r="F35" s="181"/>
      <c r="G35" s="182"/>
    </row>
    <row r="36" spans="1:7" ht="12">
      <c r="A36" s="410" t="s">
        <v>431</v>
      </c>
      <c r="B36" s="411" t="s">
        <v>432</v>
      </c>
      <c r="C36" s="92">
        <v>324</v>
      </c>
      <c r="D36" s="92">
        <v>7409</v>
      </c>
      <c r="E36" s="181"/>
      <c r="F36" s="181"/>
      <c r="G36" s="182"/>
    </row>
    <row r="37" spans="1:7" ht="12">
      <c r="A37" s="410" t="s">
        <v>433</v>
      </c>
      <c r="B37" s="411" t="s">
        <v>434</v>
      </c>
      <c r="C37" s="92">
        <v>-725</v>
      </c>
      <c r="D37" s="92">
        <v>-6024</v>
      </c>
      <c r="E37" s="181"/>
      <c r="F37" s="181"/>
      <c r="G37" s="182"/>
    </row>
    <row r="38" spans="1:7" ht="12">
      <c r="A38" s="410" t="s">
        <v>435</v>
      </c>
      <c r="B38" s="411" t="s">
        <v>436</v>
      </c>
      <c r="C38" s="92">
        <v>-134</v>
      </c>
      <c r="D38" s="92">
        <v>-204</v>
      </c>
      <c r="E38" s="181"/>
      <c r="F38" s="181"/>
      <c r="G38" s="182"/>
    </row>
    <row r="39" spans="1:7" ht="12">
      <c r="A39" s="410" t="s">
        <v>437</v>
      </c>
      <c r="B39" s="411" t="s">
        <v>438</v>
      </c>
      <c r="C39" s="92">
        <v>-240</v>
      </c>
      <c r="D39" s="92">
        <v>-2</v>
      </c>
      <c r="E39" s="181"/>
      <c r="F39" s="181"/>
      <c r="G39" s="182"/>
    </row>
    <row r="40" spans="1:7" ht="12">
      <c r="A40" s="410" t="s">
        <v>439</v>
      </c>
      <c r="B40" s="411" t="s">
        <v>440</v>
      </c>
      <c r="C40" s="92">
        <v>-2</v>
      </c>
      <c r="D40" s="92">
        <v>-14</v>
      </c>
      <c r="E40" s="181"/>
      <c r="F40" s="181"/>
      <c r="G40" s="182"/>
    </row>
    <row r="41" spans="1:8" ht="12">
      <c r="A41" s="410" t="s">
        <v>441</v>
      </c>
      <c r="B41" s="411" t="s">
        <v>442</v>
      </c>
      <c r="C41" s="92">
        <v>-984</v>
      </c>
      <c r="D41" s="92">
        <v>-2095</v>
      </c>
      <c r="E41" s="181"/>
      <c r="F41" s="181"/>
      <c r="G41" s="185"/>
      <c r="H41" s="186"/>
    </row>
    <row r="42" spans="1:8" ht="12">
      <c r="A42" s="415" t="s">
        <v>443</v>
      </c>
      <c r="B42" s="416" t="s">
        <v>444</v>
      </c>
      <c r="C42" s="93">
        <f>SUM(C34:C41)</f>
        <v>-1761</v>
      </c>
      <c r="D42" s="93">
        <f>SUM(D34:D41)</f>
        <v>-930</v>
      </c>
      <c r="E42" s="181"/>
      <c r="F42" s="181"/>
      <c r="G42" s="185"/>
      <c r="H42" s="186"/>
    </row>
    <row r="43" spans="1:8" ht="12">
      <c r="A43" s="419" t="s">
        <v>445</v>
      </c>
      <c r="B43" s="416" t="s">
        <v>446</v>
      </c>
      <c r="C43" s="93">
        <f>C42+C32+C20</f>
        <v>-680</v>
      </c>
      <c r="D43" s="93">
        <f>D42+D32+D20</f>
        <v>517</v>
      </c>
      <c r="E43" s="181"/>
      <c r="F43" s="181"/>
      <c r="G43" s="185"/>
      <c r="H43" s="186"/>
    </row>
    <row r="44" spans="1:8" ht="12">
      <c r="A44" s="408" t="s">
        <v>447</v>
      </c>
      <c r="B44" s="417" t="s">
        <v>448</v>
      </c>
      <c r="C44" s="93">
        <f>D45</f>
        <v>939</v>
      </c>
      <c r="D44" s="184">
        <v>422</v>
      </c>
      <c r="E44" s="181"/>
      <c r="F44" s="181"/>
      <c r="G44" s="185"/>
      <c r="H44" s="186"/>
    </row>
    <row r="45" spans="1:8" ht="12">
      <c r="A45" s="408" t="s">
        <v>449</v>
      </c>
      <c r="B45" s="417" t="s">
        <v>450</v>
      </c>
      <c r="C45" s="93">
        <f>C44+C43</f>
        <v>259</v>
      </c>
      <c r="D45" s="93">
        <f>D44+D43</f>
        <v>939</v>
      </c>
      <c r="E45" s="181"/>
      <c r="F45" s="181"/>
      <c r="G45" s="185"/>
      <c r="H45" s="186"/>
    </row>
    <row r="46" spans="1:8" ht="12">
      <c r="A46" s="410" t="s">
        <v>451</v>
      </c>
      <c r="B46" s="417" t="s">
        <v>452</v>
      </c>
      <c r="C46" s="94"/>
      <c r="D46" s="94"/>
      <c r="E46" s="181"/>
      <c r="F46" s="181"/>
      <c r="G46" s="185"/>
      <c r="H46" s="186"/>
    </row>
    <row r="47" spans="1:8" ht="12">
      <c r="A47" s="410" t="s">
        <v>453</v>
      </c>
      <c r="B47" s="417" t="s">
        <v>454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867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849</v>
      </c>
      <c r="C50" s="603"/>
      <c r="D50" s="603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850</v>
      </c>
      <c r="C52" s="603"/>
      <c r="D52" s="603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0">
      <selection activeCell="L34" sqref="L34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4" t="s">
        <v>455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 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115012041</v>
      </c>
      <c r="N3" s="3"/>
    </row>
    <row r="4" spans="1:15" s="5" customFormat="1" ht="13.5" customHeight="1">
      <c r="A4" s="6" t="s">
        <v>866</v>
      </c>
      <c r="B4" s="574"/>
      <c r="C4" s="606" t="str">
        <f>'справка №1-БАЛАНС'!E4</f>
        <v>АСЕНОВА КРЕПОСТ АД </v>
      </c>
      <c r="D4" s="606"/>
      <c r="E4" s="608"/>
      <c r="F4" s="606"/>
      <c r="G4" s="606"/>
      <c r="H4" s="533"/>
      <c r="I4" s="533"/>
      <c r="J4" s="594"/>
      <c r="K4" s="582" t="s">
        <v>3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861</v>
      </c>
      <c r="B5" s="572"/>
      <c r="C5" s="606" t="str">
        <f>'справка №1-БАЛАНС'!E5</f>
        <v> 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4</v>
      </c>
      <c r="N5" s="10"/>
    </row>
    <row r="6" spans="1:14" s="15" customFormat="1" ht="21.75" customHeight="1">
      <c r="A6" s="261"/>
      <c r="B6" s="265"/>
      <c r="C6" s="232"/>
      <c r="D6" s="264" t="s">
        <v>456</v>
      </c>
      <c r="E6" s="233"/>
      <c r="F6" s="233"/>
      <c r="G6" s="233"/>
      <c r="H6" s="233"/>
      <c r="I6" s="233" t="s">
        <v>457</v>
      </c>
      <c r="J6" s="254"/>
      <c r="K6" s="240"/>
      <c r="L6" s="231"/>
      <c r="M6" s="234"/>
      <c r="N6" s="189"/>
    </row>
    <row r="7" spans="1:14" s="15" customFormat="1" ht="60">
      <c r="A7" s="262" t="s">
        <v>458</v>
      </c>
      <c r="B7" s="266" t="s">
        <v>459</v>
      </c>
      <c r="C7" s="232" t="s">
        <v>460</v>
      </c>
      <c r="D7" s="263" t="s">
        <v>461</v>
      </c>
      <c r="E7" s="231" t="s">
        <v>462</v>
      </c>
      <c r="F7" s="13" t="s">
        <v>463</v>
      </c>
      <c r="G7" s="13"/>
      <c r="H7" s="13"/>
      <c r="I7" s="231" t="s">
        <v>464</v>
      </c>
      <c r="J7" s="255" t="s">
        <v>465</v>
      </c>
      <c r="K7" s="232" t="s">
        <v>466</v>
      </c>
      <c r="L7" s="232" t="s">
        <v>467</v>
      </c>
      <c r="M7" s="260" t="s">
        <v>468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469</v>
      </c>
      <c r="G8" s="12" t="s">
        <v>470</v>
      </c>
      <c r="H8" s="12" t="s">
        <v>471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12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472</v>
      </c>
      <c r="B10" s="34"/>
      <c r="C10" s="95" t="s">
        <v>45</v>
      </c>
      <c r="D10" s="95" t="s">
        <v>45</v>
      </c>
      <c r="E10" s="16" t="s">
        <v>56</v>
      </c>
      <c r="F10" s="16" t="s">
        <v>63</v>
      </c>
      <c r="G10" s="16" t="s">
        <v>67</v>
      </c>
      <c r="H10" s="16" t="s">
        <v>71</v>
      </c>
      <c r="I10" s="16" t="s">
        <v>84</v>
      </c>
      <c r="J10" s="16" t="s">
        <v>87</v>
      </c>
      <c r="K10" s="39" t="s">
        <v>473</v>
      </c>
      <c r="L10" s="16" t="s">
        <v>109</v>
      </c>
      <c r="M10" s="17" t="s">
        <v>117</v>
      </c>
      <c r="N10" s="14"/>
    </row>
    <row r="11" spans="1:23" ht="15.75" customHeight="1">
      <c r="A11" s="18" t="s">
        <v>474</v>
      </c>
      <c r="B11" s="34" t="s">
        <v>475</v>
      </c>
      <c r="C11" s="96">
        <f>'справка №1-БАЛАНС'!H17</f>
        <v>7638</v>
      </c>
      <c r="D11" s="96">
        <f>'справка №1-БАЛАНС'!H19</f>
        <v>19490</v>
      </c>
      <c r="E11" s="96">
        <f>'справка №1-БАЛАНС'!H20</f>
        <v>4546</v>
      </c>
      <c r="F11" s="96">
        <f>'справка №1-БАЛАНС'!H22</f>
        <v>168</v>
      </c>
      <c r="G11" s="96">
        <f>'справка №1-БАЛАНС'!H23</f>
        <v>0</v>
      </c>
      <c r="H11" s="98">
        <v>11038</v>
      </c>
      <c r="I11" s="96">
        <f>'справка №1-БАЛАНС'!H28+'справка №1-БАЛАНС'!H31</f>
        <v>2787</v>
      </c>
      <c r="J11" s="96">
        <f>'справка №1-БАЛАНС'!H29+'справка №1-БАЛАНС'!H32</f>
        <v>-21036</v>
      </c>
      <c r="K11" s="98"/>
      <c r="L11" s="424">
        <f>SUM(C11:K11)</f>
        <v>24631</v>
      </c>
      <c r="M11" s="96">
        <f>'справка №1-БАЛАНС'!H39</f>
        <v>387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476</v>
      </c>
      <c r="B12" s="34" t="s">
        <v>477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478</v>
      </c>
      <c r="B13" s="16" t="s">
        <v>479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480</v>
      </c>
      <c r="B14" s="16" t="s">
        <v>481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482</v>
      </c>
      <c r="B15" s="34" t="s">
        <v>483</v>
      </c>
      <c r="C15" s="99">
        <f>C11+C12</f>
        <v>7638</v>
      </c>
      <c r="D15" s="99">
        <f aca="true" t="shared" si="2" ref="D15:M15">D11+D12</f>
        <v>19490</v>
      </c>
      <c r="E15" s="99">
        <f t="shared" si="2"/>
        <v>4546</v>
      </c>
      <c r="F15" s="99">
        <f t="shared" si="2"/>
        <v>168</v>
      </c>
      <c r="G15" s="99">
        <f t="shared" si="2"/>
        <v>0</v>
      </c>
      <c r="H15" s="99">
        <f t="shared" si="2"/>
        <v>11038</v>
      </c>
      <c r="I15" s="99">
        <f t="shared" si="2"/>
        <v>2787</v>
      </c>
      <c r="J15" s="99">
        <f t="shared" si="2"/>
        <v>-21036</v>
      </c>
      <c r="K15" s="99">
        <f t="shared" si="2"/>
        <v>0</v>
      </c>
      <c r="L15" s="424">
        <f t="shared" si="1"/>
        <v>24631</v>
      </c>
      <c r="M15" s="99">
        <f t="shared" si="2"/>
        <v>387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484</v>
      </c>
      <c r="B16" s="41" t="s">
        <v>485</v>
      </c>
      <c r="C16" s="236"/>
      <c r="D16" s="237"/>
      <c r="E16" s="237"/>
      <c r="F16" s="237"/>
      <c r="G16" s="237"/>
      <c r="H16" s="238"/>
      <c r="I16" s="252">
        <f>+'справка №1-БАЛАНС'!G31</f>
        <v>177</v>
      </c>
      <c r="J16" s="425">
        <f>+'справка №1-БАЛАНС'!G32</f>
        <v>0</v>
      </c>
      <c r="K16" s="98"/>
      <c r="L16" s="424">
        <f t="shared" si="1"/>
        <v>177</v>
      </c>
      <c r="M16" s="98">
        <v>15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486</v>
      </c>
      <c r="B17" s="16" t="s">
        <v>487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562</v>
      </c>
      <c r="G17" s="100">
        <f t="shared" si="3"/>
        <v>0</v>
      </c>
      <c r="H17" s="100">
        <f t="shared" si="3"/>
        <v>0</v>
      </c>
      <c r="I17" s="100">
        <f t="shared" si="3"/>
        <v>-562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488</v>
      </c>
      <c r="B18" s="36" t="s">
        <v>489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490</v>
      </c>
      <c r="B19" s="36" t="s">
        <v>491</v>
      </c>
      <c r="C19" s="98"/>
      <c r="D19" s="98"/>
      <c r="E19" s="98"/>
      <c r="F19" s="98">
        <v>562</v>
      </c>
      <c r="G19" s="98"/>
      <c r="H19" s="98"/>
      <c r="I19" s="98">
        <v>-562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492</v>
      </c>
      <c r="B20" s="16" t="s">
        <v>493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494</v>
      </c>
      <c r="B21" s="16" t="s">
        <v>495</v>
      </c>
      <c r="C21" s="97">
        <f>C22-C23</f>
        <v>0</v>
      </c>
      <c r="D21" s="97">
        <f aca="true" t="shared" si="4" ref="D21:M21">D22-D23</f>
        <v>0</v>
      </c>
      <c r="E21" s="97">
        <f t="shared" si="4"/>
        <v>-1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1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496</v>
      </c>
      <c r="B22" s="16" t="s">
        <v>497</v>
      </c>
      <c r="C22" s="239"/>
      <c r="D22" s="239"/>
      <c r="E22" s="239"/>
      <c r="F22" s="239"/>
      <c r="G22" s="239"/>
      <c r="H22" s="239"/>
      <c r="I22" s="239">
        <v>1</v>
      </c>
      <c r="J22" s="239"/>
      <c r="K22" s="239"/>
      <c r="L22" s="424">
        <f t="shared" si="1"/>
        <v>1</v>
      </c>
      <c r="M22" s="239"/>
      <c r="N22" s="19"/>
    </row>
    <row r="23" spans="1:14" ht="12">
      <c r="A23" s="21" t="s">
        <v>498</v>
      </c>
      <c r="B23" s="16" t="s">
        <v>499</v>
      </c>
      <c r="C23" s="239"/>
      <c r="D23" s="239"/>
      <c r="E23" s="239">
        <v>1</v>
      </c>
      <c r="F23" s="239"/>
      <c r="G23" s="239"/>
      <c r="H23" s="239"/>
      <c r="I23" s="239"/>
      <c r="J23" s="239"/>
      <c r="K23" s="239"/>
      <c r="L23" s="424">
        <f t="shared" si="1"/>
        <v>1</v>
      </c>
      <c r="M23" s="239"/>
      <c r="N23" s="19"/>
    </row>
    <row r="24" spans="1:23" ht="22.5" customHeight="1">
      <c r="A24" s="21" t="s">
        <v>500</v>
      </c>
      <c r="B24" s="16" t="s">
        <v>501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-172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-172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496</v>
      </c>
      <c r="B25" s="16" t="s">
        <v>502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498</v>
      </c>
      <c r="B26" s="16" t="s">
        <v>503</v>
      </c>
      <c r="C26" s="239"/>
      <c r="D26" s="239"/>
      <c r="E26" s="239"/>
      <c r="F26" s="239"/>
      <c r="G26" s="239"/>
      <c r="H26" s="239">
        <v>172</v>
      </c>
      <c r="I26" s="239"/>
      <c r="J26" s="239"/>
      <c r="K26" s="239"/>
      <c r="L26" s="424">
        <f t="shared" si="1"/>
        <v>172</v>
      </c>
      <c r="M26" s="239"/>
      <c r="N26" s="19"/>
    </row>
    <row r="27" spans="1:14" ht="12">
      <c r="A27" s="21" t="s">
        <v>504</v>
      </c>
      <c r="B27" s="16" t="s">
        <v>505</v>
      </c>
      <c r="C27" s="98"/>
      <c r="D27" s="98"/>
      <c r="E27" s="98"/>
      <c r="F27" s="98"/>
      <c r="G27" s="98"/>
      <c r="H27" s="98">
        <v>17</v>
      </c>
      <c r="I27" s="98"/>
      <c r="J27" s="98"/>
      <c r="K27" s="98"/>
      <c r="L27" s="424">
        <f t="shared" si="1"/>
        <v>17</v>
      </c>
      <c r="M27" s="98"/>
      <c r="N27" s="19"/>
    </row>
    <row r="28" spans="1:14" ht="12">
      <c r="A28" s="21" t="s">
        <v>506</v>
      </c>
      <c r="B28" s="16" t="s">
        <v>507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508</v>
      </c>
      <c r="B29" s="34" t="s">
        <v>509</v>
      </c>
      <c r="C29" s="97">
        <f>C17+C20+C21+C24+C28+C27+C15+C16</f>
        <v>7638</v>
      </c>
      <c r="D29" s="97">
        <f aca="true" t="shared" si="6" ref="D29:M29">D17+D20+D21+D24+D28+D27+D15+D16</f>
        <v>19490</v>
      </c>
      <c r="E29" s="97">
        <f t="shared" si="6"/>
        <v>4545</v>
      </c>
      <c r="F29" s="97">
        <f t="shared" si="6"/>
        <v>730</v>
      </c>
      <c r="G29" s="97">
        <f t="shared" si="6"/>
        <v>0</v>
      </c>
      <c r="H29" s="97">
        <f t="shared" si="6"/>
        <v>10883</v>
      </c>
      <c r="I29" s="97">
        <f t="shared" si="6"/>
        <v>2403</v>
      </c>
      <c r="J29" s="97">
        <f t="shared" si="6"/>
        <v>-21036</v>
      </c>
      <c r="K29" s="97">
        <f t="shared" si="6"/>
        <v>0</v>
      </c>
      <c r="L29" s="424">
        <f t="shared" si="1"/>
        <v>24653</v>
      </c>
      <c r="M29" s="97">
        <f t="shared" si="6"/>
        <v>402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510</v>
      </c>
      <c r="B30" s="16" t="s">
        <v>511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512</v>
      </c>
      <c r="B31" s="16" t="s">
        <v>513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514</v>
      </c>
      <c r="B32" s="34" t="s">
        <v>515</v>
      </c>
      <c r="C32" s="97">
        <f aca="true" t="shared" si="7" ref="C32:K32">C29+C30+C31</f>
        <v>7638</v>
      </c>
      <c r="D32" s="97">
        <f t="shared" si="7"/>
        <v>19490</v>
      </c>
      <c r="E32" s="97">
        <f t="shared" si="7"/>
        <v>4545</v>
      </c>
      <c r="F32" s="97">
        <f t="shared" si="7"/>
        <v>730</v>
      </c>
      <c r="G32" s="97">
        <f t="shared" si="7"/>
        <v>0</v>
      </c>
      <c r="H32" s="97">
        <f t="shared" si="7"/>
        <v>10883</v>
      </c>
      <c r="I32" s="97">
        <f t="shared" si="7"/>
        <v>2403</v>
      </c>
      <c r="J32" s="97">
        <f t="shared" si="7"/>
        <v>-21036</v>
      </c>
      <c r="K32" s="97">
        <f t="shared" si="7"/>
        <v>0</v>
      </c>
      <c r="L32" s="424">
        <f t="shared" si="1"/>
        <v>24653</v>
      </c>
      <c r="M32" s="97">
        <f>M29+M30+M31</f>
        <v>402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868</v>
      </c>
      <c r="B35" s="37"/>
      <c r="C35" s="24"/>
      <c r="D35" s="605" t="s">
        <v>849</v>
      </c>
      <c r="E35" s="605"/>
      <c r="F35" s="605"/>
      <c r="G35" s="605"/>
      <c r="H35" s="605"/>
      <c r="I35" s="605"/>
      <c r="J35" s="24" t="s">
        <v>851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4">
      <selection activeCell="E10" sqref="E10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516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379</v>
      </c>
      <c r="B2" s="619"/>
      <c r="C2" s="585"/>
      <c r="D2" s="585"/>
      <c r="E2" s="606" t="str">
        <f>'справка №1-БАЛАНС'!E3</f>
        <v> </v>
      </c>
      <c r="F2" s="627"/>
      <c r="G2" s="627"/>
      <c r="H2" s="585" t="s">
        <v>856</v>
      </c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115012041</v>
      </c>
      <c r="Q2" s="623"/>
      <c r="R2" s="353"/>
    </row>
    <row r="3" spans="1:18" ht="15">
      <c r="A3" s="626" t="s">
        <v>862</v>
      </c>
      <c r="B3" s="619"/>
      <c r="C3" s="586"/>
      <c r="D3" s="586"/>
      <c r="E3" s="606" t="str">
        <f>'справка №1-БАЛАНС'!E5</f>
        <v> </v>
      </c>
      <c r="F3" s="628"/>
      <c r="G3" s="628"/>
      <c r="H3" s="443"/>
      <c r="I3" s="443"/>
      <c r="J3" s="443"/>
      <c r="K3" s="443"/>
      <c r="L3" s="443"/>
      <c r="M3" s="624" t="s">
        <v>3</v>
      </c>
      <c r="N3" s="624"/>
      <c r="O3" s="577"/>
      <c r="P3" s="625" t="str">
        <f>'справка №1-БАЛАНС'!H4</f>
        <v> </v>
      </c>
      <c r="Q3" s="625"/>
      <c r="R3" s="354"/>
    </row>
    <row r="4" spans="1:18" ht="12.75">
      <c r="A4" s="436" t="s">
        <v>517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518</v>
      </c>
    </row>
    <row r="5" spans="1:18" s="44" customFormat="1" ht="30.75" customHeight="1">
      <c r="A5" s="611" t="s">
        <v>458</v>
      </c>
      <c r="B5" s="612"/>
      <c r="C5" s="615" t="s">
        <v>6</v>
      </c>
      <c r="D5" s="449" t="s">
        <v>519</v>
      </c>
      <c r="E5" s="449"/>
      <c r="F5" s="449"/>
      <c r="G5" s="449"/>
      <c r="H5" s="449" t="s">
        <v>520</v>
      </c>
      <c r="I5" s="449"/>
      <c r="J5" s="620" t="s">
        <v>521</v>
      </c>
      <c r="K5" s="449" t="s">
        <v>522</v>
      </c>
      <c r="L5" s="449"/>
      <c r="M5" s="449"/>
      <c r="N5" s="449"/>
      <c r="O5" s="449" t="s">
        <v>520</v>
      </c>
      <c r="P5" s="449"/>
      <c r="Q5" s="620" t="s">
        <v>523</v>
      </c>
      <c r="R5" s="620" t="s">
        <v>524</v>
      </c>
    </row>
    <row r="6" spans="1:18" s="44" customFormat="1" ht="48">
      <c r="A6" s="613"/>
      <c r="B6" s="614"/>
      <c r="C6" s="616"/>
      <c r="D6" s="450" t="s">
        <v>525</v>
      </c>
      <c r="E6" s="450" t="s">
        <v>526</v>
      </c>
      <c r="F6" s="450" t="s">
        <v>527</v>
      </c>
      <c r="G6" s="450" t="s">
        <v>528</v>
      </c>
      <c r="H6" s="450" t="s">
        <v>529</v>
      </c>
      <c r="I6" s="450" t="s">
        <v>530</v>
      </c>
      <c r="J6" s="621"/>
      <c r="K6" s="450" t="s">
        <v>525</v>
      </c>
      <c r="L6" s="450" t="s">
        <v>531</v>
      </c>
      <c r="M6" s="450" t="s">
        <v>532</v>
      </c>
      <c r="N6" s="450" t="s">
        <v>533</v>
      </c>
      <c r="O6" s="450" t="s">
        <v>529</v>
      </c>
      <c r="P6" s="450" t="s">
        <v>530</v>
      </c>
      <c r="Q6" s="621"/>
      <c r="R6" s="621"/>
    </row>
    <row r="7" spans="1:18" s="44" customFormat="1" ht="12">
      <c r="A7" s="452" t="s">
        <v>534</v>
      </c>
      <c r="B7" s="452"/>
      <c r="C7" s="453" t="s">
        <v>13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535</v>
      </c>
      <c r="B8" s="455" t="s">
        <v>536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537</v>
      </c>
      <c r="B9" s="458" t="s">
        <v>538</v>
      </c>
      <c r="C9" s="459" t="s">
        <v>539</v>
      </c>
      <c r="D9" s="243">
        <v>976</v>
      </c>
      <c r="E9" s="243"/>
      <c r="F9" s="243"/>
      <c r="G9" s="113">
        <f>D9+E9-F9</f>
        <v>976</v>
      </c>
      <c r="H9" s="103"/>
      <c r="I9" s="103"/>
      <c r="J9" s="113">
        <f>G9+H9-I9</f>
        <v>976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976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540</v>
      </c>
      <c r="B10" s="458" t="s">
        <v>541</v>
      </c>
      <c r="C10" s="459" t="s">
        <v>542</v>
      </c>
      <c r="D10" s="243">
        <v>8474</v>
      </c>
      <c r="E10" s="243">
        <v>26</v>
      </c>
      <c r="F10" s="243"/>
      <c r="G10" s="113">
        <f aca="true" t="shared" si="2" ref="G10:G39">D10+E10-F10</f>
        <v>8500</v>
      </c>
      <c r="H10" s="103"/>
      <c r="I10" s="103"/>
      <c r="J10" s="113">
        <f aca="true" t="shared" si="3" ref="J10:J39">G10+H10-I10</f>
        <v>8500</v>
      </c>
      <c r="K10" s="103">
        <v>2675</v>
      </c>
      <c r="L10" s="103">
        <v>167</v>
      </c>
      <c r="M10" s="103"/>
      <c r="N10" s="113">
        <f aca="true" t="shared" si="4" ref="N10:N39">K10+L10-M10</f>
        <v>2842</v>
      </c>
      <c r="O10" s="103"/>
      <c r="P10" s="103"/>
      <c r="Q10" s="113">
        <f t="shared" si="0"/>
        <v>2842</v>
      </c>
      <c r="R10" s="113">
        <f t="shared" si="1"/>
        <v>5658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543</v>
      </c>
      <c r="B11" s="458" t="s">
        <v>544</v>
      </c>
      <c r="C11" s="459" t="s">
        <v>545</v>
      </c>
      <c r="D11" s="243">
        <v>38577</v>
      </c>
      <c r="E11" s="243">
        <v>1767</v>
      </c>
      <c r="F11" s="243">
        <v>60</v>
      </c>
      <c r="G11" s="113">
        <f t="shared" si="2"/>
        <v>40284</v>
      </c>
      <c r="H11" s="103"/>
      <c r="I11" s="103"/>
      <c r="J11" s="113">
        <f t="shared" si="3"/>
        <v>40284</v>
      </c>
      <c r="K11" s="103">
        <v>22849</v>
      </c>
      <c r="L11" s="103">
        <v>1139</v>
      </c>
      <c r="M11" s="103">
        <v>60</v>
      </c>
      <c r="N11" s="113">
        <f t="shared" si="4"/>
        <v>23928</v>
      </c>
      <c r="O11" s="103"/>
      <c r="P11" s="103"/>
      <c r="Q11" s="113">
        <f t="shared" si="0"/>
        <v>23928</v>
      </c>
      <c r="R11" s="113">
        <f t="shared" si="1"/>
        <v>16356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546</v>
      </c>
      <c r="B12" s="458" t="s">
        <v>547</v>
      </c>
      <c r="C12" s="459" t="s">
        <v>548</v>
      </c>
      <c r="D12" s="243">
        <v>577</v>
      </c>
      <c r="E12" s="243">
        <v>27</v>
      </c>
      <c r="F12" s="243"/>
      <c r="G12" s="113">
        <f t="shared" si="2"/>
        <v>604</v>
      </c>
      <c r="H12" s="103"/>
      <c r="I12" s="103"/>
      <c r="J12" s="113">
        <f t="shared" si="3"/>
        <v>604</v>
      </c>
      <c r="K12" s="103">
        <v>348</v>
      </c>
      <c r="L12" s="103">
        <v>16</v>
      </c>
      <c r="M12" s="103"/>
      <c r="N12" s="113">
        <f t="shared" si="4"/>
        <v>364</v>
      </c>
      <c r="O12" s="103"/>
      <c r="P12" s="103"/>
      <c r="Q12" s="113">
        <f t="shared" si="0"/>
        <v>364</v>
      </c>
      <c r="R12" s="113">
        <f t="shared" si="1"/>
        <v>240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549</v>
      </c>
      <c r="B13" s="458" t="s">
        <v>550</v>
      </c>
      <c r="C13" s="459" t="s">
        <v>551</v>
      </c>
      <c r="D13" s="243">
        <v>618</v>
      </c>
      <c r="E13" s="243">
        <v>44</v>
      </c>
      <c r="F13" s="243">
        <v>97</v>
      </c>
      <c r="G13" s="113">
        <f t="shared" si="2"/>
        <v>565</v>
      </c>
      <c r="H13" s="103"/>
      <c r="I13" s="103"/>
      <c r="J13" s="113">
        <f t="shared" si="3"/>
        <v>565</v>
      </c>
      <c r="K13" s="103">
        <v>503</v>
      </c>
      <c r="L13" s="103">
        <v>26</v>
      </c>
      <c r="M13" s="103">
        <v>97</v>
      </c>
      <c r="N13" s="113">
        <f t="shared" si="4"/>
        <v>432</v>
      </c>
      <c r="O13" s="103"/>
      <c r="P13" s="103"/>
      <c r="Q13" s="113">
        <f t="shared" si="0"/>
        <v>432</v>
      </c>
      <c r="R13" s="113">
        <f t="shared" si="1"/>
        <v>133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552</v>
      </c>
      <c r="B14" s="458" t="s">
        <v>553</v>
      </c>
      <c r="C14" s="459" t="s">
        <v>554</v>
      </c>
      <c r="D14" s="243">
        <v>92</v>
      </c>
      <c r="E14" s="243">
        <v>9</v>
      </c>
      <c r="F14" s="243"/>
      <c r="G14" s="113">
        <f t="shared" si="2"/>
        <v>101</v>
      </c>
      <c r="H14" s="103"/>
      <c r="I14" s="103"/>
      <c r="J14" s="113">
        <f t="shared" si="3"/>
        <v>101</v>
      </c>
      <c r="K14" s="103">
        <v>50</v>
      </c>
      <c r="L14" s="103">
        <v>4</v>
      </c>
      <c r="M14" s="103"/>
      <c r="N14" s="113">
        <f t="shared" si="4"/>
        <v>54</v>
      </c>
      <c r="O14" s="103"/>
      <c r="P14" s="103"/>
      <c r="Q14" s="113">
        <f t="shared" si="0"/>
        <v>54</v>
      </c>
      <c r="R14" s="113">
        <f t="shared" si="1"/>
        <v>47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845</v>
      </c>
      <c r="B15" s="466" t="s">
        <v>846</v>
      </c>
      <c r="C15" s="564" t="s">
        <v>847</v>
      </c>
      <c r="D15" s="565">
        <v>484</v>
      </c>
      <c r="E15" s="565">
        <v>1517</v>
      </c>
      <c r="F15" s="565">
        <v>1761</v>
      </c>
      <c r="G15" s="113">
        <f t="shared" si="2"/>
        <v>240</v>
      </c>
      <c r="H15" s="566"/>
      <c r="I15" s="566"/>
      <c r="J15" s="113">
        <f t="shared" si="3"/>
        <v>240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240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555</v>
      </c>
      <c r="B16" s="247" t="s">
        <v>556</v>
      </c>
      <c r="C16" s="459" t="s">
        <v>557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558</v>
      </c>
      <c r="C17" s="461" t="s">
        <v>559</v>
      </c>
      <c r="D17" s="248">
        <f>SUM(D9:D16)</f>
        <v>49798</v>
      </c>
      <c r="E17" s="248">
        <f>SUM(E9:E16)</f>
        <v>3390</v>
      </c>
      <c r="F17" s="248">
        <f>SUM(F9:F16)</f>
        <v>1918</v>
      </c>
      <c r="G17" s="113">
        <f t="shared" si="2"/>
        <v>51270</v>
      </c>
      <c r="H17" s="114">
        <f>SUM(H9:H16)</f>
        <v>0</v>
      </c>
      <c r="I17" s="114">
        <f>SUM(I9:I16)</f>
        <v>0</v>
      </c>
      <c r="J17" s="113">
        <f t="shared" si="3"/>
        <v>51270</v>
      </c>
      <c r="K17" s="114">
        <f>SUM(K9:K16)</f>
        <v>26425</v>
      </c>
      <c r="L17" s="114">
        <f>SUM(L9:L16)</f>
        <v>1352</v>
      </c>
      <c r="M17" s="114">
        <f>SUM(M9:M16)</f>
        <v>157</v>
      </c>
      <c r="N17" s="113">
        <f t="shared" si="4"/>
        <v>27620</v>
      </c>
      <c r="O17" s="114">
        <f>SUM(O9:O16)</f>
        <v>0</v>
      </c>
      <c r="P17" s="114">
        <f>SUM(P9:P16)</f>
        <v>0</v>
      </c>
      <c r="Q17" s="113">
        <f t="shared" si="5"/>
        <v>27620</v>
      </c>
      <c r="R17" s="113">
        <f t="shared" si="6"/>
        <v>23650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560</v>
      </c>
      <c r="B18" s="463" t="s">
        <v>561</v>
      </c>
      <c r="C18" s="461" t="s">
        <v>562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563</v>
      </c>
      <c r="B19" s="463" t="s">
        <v>564</v>
      </c>
      <c r="C19" s="461" t="s">
        <v>565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566</v>
      </c>
      <c r="B20" s="455" t="s">
        <v>567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537</v>
      </c>
      <c r="B21" s="458" t="s">
        <v>568</v>
      </c>
      <c r="C21" s="459" t="s">
        <v>569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540</v>
      </c>
      <c r="B22" s="458" t="s">
        <v>570</v>
      </c>
      <c r="C22" s="459" t="s">
        <v>571</v>
      </c>
      <c r="D22" s="243">
        <v>46</v>
      </c>
      <c r="E22" s="243">
        <v>15</v>
      </c>
      <c r="F22" s="243"/>
      <c r="G22" s="113">
        <f t="shared" si="2"/>
        <v>61</v>
      </c>
      <c r="H22" s="103"/>
      <c r="I22" s="103"/>
      <c r="J22" s="113">
        <f t="shared" si="3"/>
        <v>61</v>
      </c>
      <c r="K22" s="103">
        <v>46</v>
      </c>
      <c r="L22" s="103">
        <v>2</v>
      </c>
      <c r="M22" s="103"/>
      <c r="N22" s="113">
        <f t="shared" si="4"/>
        <v>48</v>
      </c>
      <c r="O22" s="103"/>
      <c r="P22" s="103"/>
      <c r="Q22" s="113">
        <f t="shared" si="5"/>
        <v>48</v>
      </c>
      <c r="R22" s="113">
        <f t="shared" si="6"/>
        <v>13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543</v>
      </c>
      <c r="B23" s="466" t="s">
        <v>572</v>
      </c>
      <c r="C23" s="459" t="s">
        <v>573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546</v>
      </c>
      <c r="B24" s="467" t="s">
        <v>556</v>
      </c>
      <c r="C24" s="459" t="s">
        <v>574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828</v>
      </c>
      <c r="C25" s="468" t="s">
        <v>576</v>
      </c>
      <c r="D25" s="244">
        <f>SUM(D21:D24)</f>
        <v>46</v>
      </c>
      <c r="E25" s="244">
        <f aca="true" t="shared" si="7" ref="E25:P25">SUM(E21:E24)</f>
        <v>15</v>
      </c>
      <c r="F25" s="244">
        <f t="shared" si="7"/>
        <v>0</v>
      </c>
      <c r="G25" s="105">
        <f t="shared" si="2"/>
        <v>61</v>
      </c>
      <c r="H25" s="104">
        <f t="shared" si="7"/>
        <v>0</v>
      </c>
      <c r="I25" s="104">
        <f t="shared" si="7"/>
        <v>0</v>
      </c>
      <c r="J25" s="105">
        <f t="shared" si="3"/>
        <v>61</v>
      </c>
      <c r="K25" s="104">
        <f t="shared" si="7"/>
        <v>46</v>
      </c>
      <c r="L25" s="104">
        <f t="shared" si="7"/>
        <v>2</v>
      </c>
      <c r="M25" s="104">
        <f t="shared" si="7"/>
        <v>0</v>
      </c>
      <c r="N25" s="105">
        <f t="shared" si="4"/>
        <v>48</v>
      </c>
      <c r="O25" s="104">
        <f t="shared" si="7"/>
        <v>0</v>
      </c>
      <c r="P25" s="104">
        <f t="shared" si="7"/>
        <v>0</v>
      </c>
      <c r="Q25" s="105">
        <f t="shared" si="5"/>
        <v>48</v>
      </c>
      <c r="R25" s="105">
        <f t="shared" si="6"/>
        <v>13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577</v>
      </c>
      <c r="B26" s="469" t="s">
        <v>578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537</v>
      </c>
      <c r="B27" s="471" t="s">
        <v>842</v>
      </c>
      <c r="C27" s="472" t="s">
        <v>579</v>
      </c>
      <c r="D27" s="246">
        <f>SUM(D28:D31)</f>
        <v>0</v>
      </c>
      <c r="E27" s="246">
        <f aca="true" t="shared" si="8" ref="E27:P27">SUM(E28:E31)</f>
        <v>3980</v>
      </c>
      <c r="F27" s="246">
        <f t="shared" si="8"/>
        <v>0</v>
      </c>
      <c r="G27" s="110">
        <f t="shared" si="2"/>
        <v>3980</v>
      </c>
      <c r="H27" s="109">
        <f t="shared" si="8"/>
        <v>0</v>
      </c>
      <c r="I27" s="109">
        <f t="shared" si="8"/>
        <v>0</v>
      </c>
      <c r="J27" s="110">
        <f t="shared" si="3"/>
        <v>3980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3980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104</v>
      </c>
      <c r="C28" s="459" t="s">
        <v>580</v>
      </c>
      <c r="D28" s="243"/>
      <c r="E28" s="243">
        <v>3980</v>
      </c>
      <c r="F28" s="243"/>
      <c r="G28" s="113">
        <f t="shared" si="2"/>
        <v>3980</v>
      </c>
      <c r="H28" s="103"/>
      <c r="I28" s="103"/>
      <c r="J28" s="113">
        <f t="shared" si="3"/>
        <v>3980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3980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106</v>
      </c>
      <c r="C29" s="459" t="s">
        <v>581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110</v>
      </c>
      <c r="C30" s="459" t="s">
        <v>582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112</v>
      </c>
      <c r="C31" s="459" t="s">
        <v>583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540</v>
      </c>
      <c r="B32" s="471" t="s">
        <v>584</v>
      </c>
      <c r="C32" s="459" t="s">
        <v>585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118</v>
      </c>
      <c r="C33" s="459" t="s">
        <v>586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587</v>
      </c>
      <c r="C34" s="459" t="s">
        <v>588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589</v>
      </c>
      <c r="C35" s="459" t="s">
        <v>590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591</v>
      </c>
      <c r="C36" s="459" t="s">
        <v>592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543</v>
      </c>
      <c r="B37" s="473" t="s">
        <v>556</v>
      </c>
      <c r="C37" s="459" t="s">
        <v>593</v>
      </c>
      <c r="D37" s="243">
        <v>54</v>
      </c>
      <c r="E37" s="243"/>
      <c r="F37" s="243"/>
      <c r="G37" s="113">
        <f t="shared" si="2"/>
        <v>54</v>
      </c>
      <c r="H37" s="111"/>
      <c r="I37" s="111"/>
      <c r="J37" s="113">
        <f t="shared" si="3"/>
        <v>54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54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843</v>
      </c>
      <c r="C38" s="461" t="s">
        <v>595</v>
      </c>
      <c r="D38" s="248">
        <f>D27+D32+D37</f>
        <v>54</v>
      </c>
      <c r="E38" s="248">
        <f aca="true" t="shared" si="12" ref="E38:P38">E27+E32+E37</f>
        <v>3980</v>
      </c>
      <c r="F38" s="248">
        <f t="shared" si="12"/>
        <v>0</v>
      </c>
      <c r="G38" s="113">
        <f t="shared" si="2"/>
        <v>4034</v>
      </c>
      <c r="H38" s="114">
        <f t="shared" si="12"/>
        <v>0</v>
      </c>
      <c r="I38" s="114">
        <f t="shared" si="12"/>
        <v>0</v>
      </c>
      <c r="J38" s="113">
        <f t="shared" si="3"/>
        <v>4034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4034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596</v>
      </c>
      <c r="B39" s="462" t="s">
        <v>597</v>
      </c>
      <c r="C39" s="461" t="s">
        <v>598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599</v>
      </c>
      <c r="C40" s="451" t="s">
        <v>600</v>
      </c>
      <c r="D40" s="547">
        <f>D17+D18+D19+D25+D38+D39</f>
        <v>49898</v>
      </c>
      <c r="E40" s="547">
        <f>E17+E18+E19+E25+E38+E39</f>
        <v>7385</v>
      </c>
      <c r="F40" s="547">
        <f aca="true" t="shared" si="13" ref="F40:R40">F17+F18+F19+F25+F38+F39</f>
        <v>1918</v>
      </c>
      <c r="G40" s="547">
        <f t="shared" si="13"/>
        <v>55365</v>
      </c>
      <c r="H40" s="547">
        <f t="shared" si="13"/>
        <v>0</v>
      </c>
      <c r="I40" s="547">
        <f t="shared" si="13"/>
        <v>0</v>
      </c>
      <c r="J40" s="547">
        <f t="shared" si="13"/>
        <v>55365</v>
      </c>
      <c r="K40" s="547">
        <f t="shared" si="13"/>
        <v>26471</v>
      </c>
      <c r="L40" s="547">
        <f t="shared" si="13"/>
        <v>1354</v>
      </c>
      <c r="M40" s="547">
        <f t="shared" si="13"/>
        <v>157</v>
      </c>
      <c r="N40" s="547">
        <f t="shared" si="13"/>
        <v>27668</v>
      </c>
      <c r="O40" s="547">
        <f t="shared" si="13"/>
        <v>0</v>
      </c>
      <c r="P40" s="547">
        <f t="shared" si="13"/>
        <v>0</v>
      </c>
      <c r="Q40" s="547">
        <f t="shared" si="13"/>
        <v>27668</v>
      </c>
      <c r="R40" s="547">
        <f t="shared" si="13"/>
        <v>27697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601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869</v>
      </c>
      <c r="C44" s="445"/>
      <c r="D44" s="446"/>
      <c r="E44" s="446"/>
      <c r="F44" s="446"/>
      <c r="G44" s="436"/>
      <c r="H44" s="447" t="s">
        <v>852</v>
      </c>
      <c r="I44" s="447"/>
      <c r="J44" s="447"/>
      <c r="K44" s="617"/>
      <c r="L44" s="617"/>
      <c r="M44" s="617"/>
      <c r="N44" s="617"/>
      <c r="O44" s="618" t="s">
        <v>853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tabSelected="1" zoomScalePageLayoutView="0" workbookViewId="0" topLeftCell="A57">
      <selection activeCell="E99" sqref="E99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602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АСЕНОВА КРЕПОСТ АД          "&amp;'справка №1-БАЛАНС'!E3</f>
        <v>Име на отчитащото се предприятие: АСЕНОВА КРЕПОСТ АД           </v>
      </c>
      <c r="B3" s="633"/>
      <c r="C3" s="353" t="s">
        <v>2</v>
      </c>
      <c r="E3" s="353">
        <f>'справка №1-БАЛАНС'!H3</f>
        <v>115012041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период:"&amp;"31.12.2015 Г           "&amp;'справка №1-БАЛАНС'!E5</f>
        <v>Отчетен период:31.12.2015 Г            </v>
      </c>
      <c r="B4" s="634"/>
      <c r="C4" s="354" t="s">
        <v>3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603</v>
      </c>
      <c r="B5" s="512"/>
      <c r="C5" s="513"/>
      <c r="D5" s="513"/>
      <c r="E5" s="514" t="s">
        <v>604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458</v>
      </c>
      <c r="B6" s="482" t="s">
        <v>6</v>
      </c>
      <c r="C6" s="483" t="s">
        <v>605</v>
      </c>
      <c r="D6" s="192" t="s">
        <v>606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607</v>
      </c>
      <c r="E7" s="171" t="s">
        <v>608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12</v>
      </c>
      <c r="B8" s="484" t="s">
        <v>13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609</v>
      </c>
      <c r="B9" s="486" t="s">
        <v>610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611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612</v>
      </c>
      <c r="B11" s="489" t="s">
        <v>613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5">
      <c r="A12" s="488" t="s">
        <v>614</v>
      </c>
      <c r="B12" s="489" t="s">
        <v>615</v>
      </c>
      <c r="C12" s="205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616</v>
      </c>
      <c r="B13" s="489" t="s">
        <v>617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618</v>
      </c>
      <c r="B14" s="489" t="s">
        <v>619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620</v>
      </c>
      <c r="B15" s="489" t="s">
        <v>621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622</v>
      </c>
      <c r="B16" s="489" t="s">
        <v>623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624</v>
      </c>
      <c r="B17" s="489" t="s">
        <v>625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618</v>
      </c>
      <c r="B18" s="489" t="s">
        <v>626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627</v>
      </c>
      <c r="B19" s="486" t="s">
        <v>628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629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630</v>
      </c>
      <c r="B21" s="486" t="s">
        <v>631</v>
      </c>
      <c r="C21" s="153">
        <v>18</v>
      </c>
      <c r="D21" s="153">
        <v>18</v>
      </c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632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633</v>
      </c>
      <c r="B24" s="489" t="s">
        <v>634</v>
      </c>
      <c r="C24" s="165">
        <f>SUM(C25:C27)</f>
        <v>108</v>
      </c>
      <c r="D24" s="165">
        <f>SUM(D25:D27)</f>
        <v>108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635</v>
      </c>
      <c r="B25" s="489" t="s">
        <v>636</v>
      </c>
      <c r="C25" s="153">
        <v>62</v>
      </c>
      <c r="D25" s="153">
        <v>62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637</v>
      </c>
      <c r="B26" s="489" t="s">
        <v>638</v>
      </c>
      <c r="C26" s="153">
        <v>46</v>
      </c>
      <c r="D26" s="153">
        <v>46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639</v>
      </c>
      <c r="B27" s="489" t="s">
        <v>640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641</v>
      </c>
      <c r="B28" s="489" t="s">
        <v>642</v>
      </c>
      <c r="C28" s="153">
        <v>7179</v>
      </c>
      <c r="D28" s="153">
        <v>7179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643</v>
      </c>
      <c r="B29" s="489" t="s">
        <v>644</v>
      </c>
      <c r="C29" s="153">
        <v>4</v>
      </c>
      <c r="D29" s="153">
        <v>4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645</v>
      </c>
      <c r="B30" s="489" t="s">
        <v>646</v>
      </c>
      <c r="C30" s="153">
        <v>16542</v>
      </c>
      <c r="D30" s="153">
        <v>16542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647</v>
      </c>
      <c r="B31" s="489" t="s">
        <v>648</v>
      </c>
      <c r="C31" s="153">
        <v>464</v>
      </c>
      <c r="D31" s="153">
        <v>464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649</v>
      </c>
      <c r="B32" s="489" t="s">
        <v>650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651</v>
      </c>
      <c r="B33" s="489" t="s">
        <v>652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653</v>
      </c>
      <c r="B34" s="489" t="s">
        <v>654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655</v>
      </c>
      <c r="B35" s="489" t="s">
        <v>656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657</v>
      </c>
      <c r="B36" s="489" t="s">
        <v>658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659</v>
      </c>
      <c r="B37" s="489" t="s">
        <v>660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661</v>
      </c>
      <c r="B38" s="489" t="s">
        <v>662</v>
      </c>
      <c r="C38" s="165">
        <f>SUM(C39:C42)</f>
        <v>164</v>
      </c>
      <c r="D38" s="150">
        <f>SUM(D39:D42)</f>
        <v>164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663</v>
      </c>
      <c r="B39" s="489" t="s">
        <v>664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665</v>
      </c>
      <c r="B40" s="489" t="s">
        <v>666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667</v>
      </c>
      <c r="B41" s="489" t="s">
        <v>668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669</v>
      </c>
      <c r="B42" s="489" t="s">
        <v>670</v>
      </c>
      <c r="C42" s="153">
        <v>164</v>
      </c>
      <c r="D42" s="153">
        <v>164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671</v>
      </c>
      <c r="B43" s="486" t="s">
        <v>672</v>
      </c>
      <c r="C43" s="149">
        <f>C24+C28+C29+C31+C30+C32+C33+C38</f>
        <v>24461</v>
      </c>
      <c r="D43" s="149">
        <f>D24+D28+D29+D31+D30+D32+D33+D38</f>
        <v>24461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673</v>
      </c>
      <c r="B44" s="487" t="s">
        <v>674</v>
      </c>
      <c r="C44" s="148">
        <f>C43+C21+C19+C9</f>
        <v>24479</v>
      </c>
      <c r="D44" s="148">
        <f>D43+D21+D19+D9</f>
        <v>24479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675</v>
      </c>
      <c r="B47" s="493"/>
      <c r="C47" s="495"/>
      <c r="D47" s="495"/>
      <c r="E47" s="495"/>
      <c r="F47" s="169" t="s">
        <v>271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458</v>
      </c>
      <c r="B48" s="482" t="s">
        <v>6</v>
      </c>
      <c r="C48" s="496" t="s">
        <v>676</v>
      </c>
      <c r="D48" s="192" t="s">
        <v>677</v>
      </c>
      <c r="E48" s="192"/>
      <c r="F48" s="192" t="s">
        <v>678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607</v>
      </c>
      <c r="E49" s="485" t="s">
        <v>608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12</v>
      </c>
      <c r="B50" s="484" t="s">
        <v>13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679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680</v>
      </c>
      <c r="B52" s="489" t="s">
        <v>681</v>
      </c>
      <c r="C52" s="148">
        <f>SUM(C53:C55)</f>
        <v>2305</v>
      </c>
      <c r="D52" s="148">
        <f>SUM(D53:D55)</f>
        <v>0</v>
      </c>
      <c r="E52" s="165">
        <f>C52-D52</f>
        <v>2305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682</v>
      </c>
      <c r="B53" s="489" t="s">
        <v>683</v>
      </c>
      <c r="C53" s="153">
        <v>2280</v>
      </c>
      <c r="D53" s="153"/>
      <c r="E53" s="165">
        <f>C53-D53</f>
        <v>2280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684</v>
      </c>
      <c r="B54" s="489" t="s">
        <v>685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669</v>
      </c>
      <c r="B55" s="489" t="s">
        <v>686</v>
      </c>
      <c r="C55" s="153">
        <v>25</v>
      </c>
      <c r="D55" s="153"/>
      <c r="E55" s="165">
        <f t="shared" si="1"/>
        <v>25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687</v>
      </c>
      <c r="B56" s="489" t="s">
        <v>688</v>
      </c>
      <c r="C56" s="148">
        <f>C57+C59</f>
        <v>47</v>
      </c>
      <c r="D56" s="148">
        <f>D57+D59</f>
        <v>0</v>
      </c>
      <c r="E56" s="165">
        <f t="shared" si="1"/>
        <v>47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689</v>
      </c>
      <c r="B57" s="489" t="s">
        <v>690</v>
      </c>
      <c r="C57" s="153">
        <v>47</v>
      </c>
      <c r="D57" s="153"/>
      <c r="E57" s="165">
        <f t="shared" si="1"/>
        <v>47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691</v>
      </c>
      <c r="B58" s="489" t="s">
        <v>692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693</v>
      </c>
      <c r="B59" s="489" t="s">
        <v>694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691</v>
      </c>
      <c r="B60" s="489" t="s">
        <v>695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136</v>
      </c>
      <c r="B61" s="489" t="s">
        <v>696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139</v>
      </c>
      <c r="B62" s="489" t="s">
        <v>697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698</v>
      </c>
      <c r="B63" s="489" t="s">
        <v>699</v>
      </c>
      <c r="C63" s="153">
        <v>9388</v>
      </c>
      <c r="D63" s="153"/>
      <c r="E63" s="165">
        <f t="shared" si="1"/>
        <v>9388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700</v>
      </c>
      <c r="B64" s="489" t="s">
        <v>701</v>
      </c>
      <c r="C64" s="153">
        <v>3052</v>
      </c>
      <c r="D64" s="153"/>
      <c r="E64" s="165">
        <f t="shared" si="1"/>
        <v>3052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702</v>
      </c>
      <c r="B65" s="489" t="s">
        <v>703</v>
      </c>
      <c r="C65" s="154">
        <v>7</v>
      </c>
      <c r="D65" s="154"/>
      <c r="E65" s="165">
        <f t="shared" si="1"/>
        <v>7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704</v>
      </c>
      <c r="B66" s="486" t="s">
        <v>705</v>
      </c>
      <c r="C66" s="148">
        <f>C52+C56+C61+C62+C63+C64</f>
        <v>14792</v>
      </c>
      <c r="D66" s="148">
        <f>D52+D56+D61+D62+D63+D64</f>
        <v>0</v>
      </c>
      <c r="E66" s="165">
        <f t="shared" si="1"/>
        <v>14792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706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707</v>
      </c>
      <c r="B68" s="499" t="s">
        <v>708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709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680</v>
      </c>
      <c r="B71" s="489" t="s">
        <v>710</v>
      </c>
      <c r="C71" s="150">
        <f>SUM(C72:C74)</f>
        <v>2225</v>
      </c>
      <c r="D71" s="150">
        <f>SUM(D72:D74)</f>
        <v>2225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711</v>
      </c>
      <c r="B72" s="489" t="s">
        <v>712</v>
      </c>
      <c r="C72" s="153">
        <v>261</v>
      </c>
      <c r="D72" s="153">
        <v>261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713</v>
      </c>
      <c r="B73" s="489" t="s">
        <v>714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715</v>
      </c>
      <c r="B74" s="489" t="s">
        <v>716</v>
      </c>
      <c r="C74" s="153">
        <v>1964</v>
      </c>
      <c r="D74" s="153">
        <v>1964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687</v>
      </c>
      <c r="B75" s="489" t="s">
        <v>717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718</v>
      </c>
      <c r="B76" s="489" t="s">
        <v>719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720</v>
      </c>
      <c r="B77" s="489" t="s">
        <v>721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722</v>
      </c>
      <c r="B78" s="489" t="s">
        <v>723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691</v>
      </c>
      <c r="B79" s="489" t="s">
        <v>724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725</v>
      </c>
      <c r="B80" s="489" t="s">
        <v>726</v>
      </c>
      <c r="C80" s="148">
        <f>SUM(C81:C84)</f>
        <v>277</v>
      </c>
      <c r="D80" s="148">
        <f>SUM(D81:D84)</f>
        <v>277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727</v>
      </c>
      <c r="B81" s="489" t="s">
        <v>728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729</v>
      </c>
      <c r="B82" s="489" t="s">
        <v>730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731</v>
      </c>
      <c r="B83" s="489" t="s">
        <v>732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733</v>
      </c>
      <c r="B84" s="489" t="s">
        <v>734</v>
      </c>
      <c r="C84" s="153">
        <v>277</v>
      </c>
      <c r="D84" s="153">
        <v>277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735</v>
      </c>
      <c r="B85" s="489" t="s">
        <v>736</v>
      </c>
      <c r="C85" s="149">
        <f>SUM(C86:C90)+C94</f>
        <v>14822</v>
      </c>
      <c r="D85" s="149">
        <f>SUM(D86:D90)+D94</f>
        <v>14822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737</v>
      </c>
      <c r="B86" s="489" t="s">
        <v>738</v>
      </c>
      <c r="C86" s="153">
        <v>10555</v>
      </c>
      <c r="D86" s="153">
        <v>10555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739</v>
      </c>
      <c r="B87" s="489" t="s">
        <v>740</v>
      </c>
      <c r="C87" s="153">
        <v>3055</v>
      </c>
      <c r="D87" s="153">
        <v>3055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741</v>
      </c>
      <c r="B88" s="489" t="s">
        <v>742</v>
      </c>
      <c r="C88" s="153">
        <v>72</v>
      </c>
      <c r="D88" s="153">
        <v>72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743</v>
      </c>
      <c r="B89" s="489" t="s">
        <v>744</v>
      </c>
      <c r="C89" s="153">
        <v>699</v>
      </c>
      <c r="D89" s="153">
        <v>699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745</v>
      </c>
      <c r="B90" s="489" t="s">
        <v>746</v>
      </c>
      <c r="C90" s="148">
        <f>SUM(C91:C93)</f>
        <v>246</v>
      </c>
      <c r="D90" s="148">
        <f>SUM(D91:D93)</f>
        <v>246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747</v>
      </c>
      <c r="B91" s="489" t="s">
        <v>748</v>
      </c>
      <c r="C91" s="153">
        <v>6</v>
      </c>
      <c r="D91" s="153">
        <v>6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655</v>
      </c>
      <c r="B92" s="489" t="s">
        <v>749</v>
      </c>
      <c r="C92" s="153">
        <v>69</v>
      </c>
      <c r="D92" s="153">
        <v>69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659</v>
      </c>
      <c r="B93" s="489" t="s">
        <v>750</v>
      </c>
      <c r="C93" s="153">
        <v>171</v>
      </c>
      <c r="D93" s="153">
        <v>171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751</v>
      </c>
      <c r="B94" s="489" t="s">
        <v>752</v>
      </c>
      <c r="C94" s="153">
        <v>195</v>
      </c>
      <c r="D94" s="153">
        <v>195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753</v>
      </c>
      <c r="B95" s="489" t="s">
        <v>754</v>
      </c>
      <c r="C95" s="153">
        <v>61</v>
      </c>
      <c r="D95" s="153">
        <v>61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755</v>
      </c>
      <c r="B96" s="499" t="s">
        <v>756</v>
      </c>
      <c r="C96" s="149">
        <f>C85+C80+C75+C71+C95</f>
        <v>17385</v>
      </c>
      <c r="D96" s="149">
        <f>D85+D80+D75+D71+D95</f>
        <v>17385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757</v>
      </c>
      <c r="B97" s="487" t="s">
        <v>758</v>
      </c>
      <c r="C97" s="149">
        <f>C96+C68+C66</f>
        <v>32177</v>
      </c>
      <c r="D97" s="149">
        <f>D96+D68+D66</f>
        <v>17385</v>
      </c>
      <c r="E97" s="149">
        <f>E96+E68+E66</f>
        <v>14792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759</v>
      </c>
      <c r="B99" s="502"/>
      <c r="C99" s="158"/>
      <c r="D99" s="158"/>
      <c r="E99" s="158"/>
      <c r="F99" s="503" t="s">
        <v>518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458</v>
      </c>
      <c r="B100" s="487" t="s">
        <v>459</v>
      </c>
      <c r="C100" s="160" t="s">
        <v>760</v>
      </c>
      <c r="D100" s="160" t="s">
        <v>761</v>
      </c>
      <c r="E100" s="160" t="s">
        <v>762</v>
      </c>
      <c r="F100" s="160" t="s">
        <v>763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12</v>
      </c>
      <c r="B101" s="487" t="s">
        <v>13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764</v>
      </c>
      <c r="B102" s="489" t="s">
        <v>765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766</v>
      </c>
      <c r="B103" s="489" t="s">
        <v>767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768</v>
      </c>
      <c r="B104" s="489" t="s">
        <v>769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770</v>
      </c>
      <c r="B105" s="487" t="s">
        <v>771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772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773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870</v>
      </c>
      <c r="B109" s="630"/>
      <c r="C109" s="630" t="s">
        <v>849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850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5" sqref="C35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774</v>
      </c>
      <c r="F2" s="517"/>
      <c r="G2" s="517"/>
      <c r="H2" s="515"/>
      <c r="I2" s="515"/>
    </row>
    <row r="3" spans="1:9" ht="12">
      <c r="A3" s="515"/>
      <c r="B3" s="516"/>
      <c r="C3" s="518" t="s">
        <v>775</v>
      </c>
      <c r="D3" s="518"/>
      <c r="E3" s="518"/>
      <c r="F3" s="518"/>
      <c r="G3" s="518"/>
      <c r="H3" s="515"/>
      <c r="I3" s="515"/>
    </row>
    <row r="4" spans="1:9" ht="15" customHeight="1">
      <c r="A4" s="440" t="s">
        <v>855</v>
      </c>
      <c r="B4" s="578"/>
      <c r="C4" s="606" t="str">
        <f>'справка №1-БАЛАНС'!E3</f>
        <v> </v>
      </c>
      <c r="D4" s="628"/>
      <c r="E4" s="628"/>
      <c r="F4" s="578"/>
      <c r="G4" s="580" t="s">
        <v>2</v>
      </c>
      <c r="H4" s="580"/>
      <c r="I4" s="589">
        <f>'справка №1-БАЛАНС'!H3</f>
        <v>115012041</v>
      </c>
    </row>
    <row r="5" spans="1:9" ht="15">
      <c r="A5" s="522" t="s">
        <v>863</v>
      </c>
      <c r="B5" s="579"/>
      <c r="C5" s="606" t="str">
        <f>'справка №1-БАЛАНС'!E5</f>
        <v> </v>
      </c>
      <c r="D5" s="637"/>
      <c r="E5" s="637"/>
      <c r="F5" s="579"/>
      <c r="G5" s="354" t="s">
        <v>3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776</v>
      </c>
    </row>
    <row r="7" spans="1:9" s="122" customFormat="1" ht="12">
      <c r="A7" s="194" t="s">
        <v>458</v>
      </c>
      <c r="B7" s="120"/>
      <c r="C7" s="194" t="s">
        <v>777</v>
      </c>
      <c r="D7" s="195"/>
      <c r="E7" s="196"/>
      <c r="F7" s="197" t="s">
        <v>778</v>
      </c>
      <c r="G7" s="197"/>
      <c r="H7" s="197"/>
      <c r="I7" s="197"/>
    </row>
    <row r="8" spans="1:9" s="122" customFormat="1" ht="21.75" customHeight="1">
      <c r="A8" s="194"/>
      <c r="B8" s="123" t="s">
        <v>6</v>
      </c>
      <c r="C8" s="124" t="s">
        <v>779</v>
      </c>
      <c r="D8" s="124" t="s">
        <v>780</v>
      </c>
      <c r="E8" s="124" t="s">
        <v>781</v>
      </c>
      <c r="F8" s="196" t="s">
        <v>782</v>
      </c>
      <c r="G8" s="198" t="s">
        <v>783</v>
      </c>
      <c r="H8" s="198"/>
      <c r="I8" s="198" t="s">
        <v>784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529</v>
      </c>
      <c r="H9" s="121" t="s">
        <v>530</v>
      </c>
      <c r="I9" s="198"/>
    </row>
    <row r="10" spans="1:9" s="115" customFormat="1" ht="12">
      <c r="A10" s="127" t="s">
        <v>12</v>
      </c>
      <c r="B10" s="128" t="s">
        <v>13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785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786</v>
      </c>
      <c r="B12" s="132" t="s">
        <v>787</v>
      </c>
      <c r="C12" s="548">
        <v>27140</v>
      </c>
      <c r="D12" s="141"/>
      <c r="E12" s="141"/>
      <c r="F12" s="141">
        <v>54</v>
      </c>
      <c r="G12" s="141"/>
      <c r="H12" s="141"/>
      <c r="I12" s="541">
        <f>F12+G12-H12</f>
        <v>54</v>
      </c>
    </row>
    <row r="13" spans="1:9" s="115" customFormat="1" ht="12">
      <c r="A13" s="117" t="s">
        <v>788</v>
      </c>
      <c r="B13" s="132" t="s">
        <v>789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589</v>
      </c>
      <c r="B14" s="132" t="s">
        <v>790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791</v>
      </c>
      <c r="B15" s="132" t="s">
        <v>792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76</v>
      </c>
      <c r="B16" s="132" t="s">
        <v>793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558</v>
      </c>
      <c r="B17" s="134" t="s">
        <v>794</v>
      </c>
      <c r="C17" s="127">
        <f aca="true" t="shared" si="1" ref="C17:H17">C12+C13+C15+C16</f>
        <v>27140</v>
      </c>
      <c r="D17" s="127">
        <f t="shared" si="1"/>
        <v>0</v>
      </c>
      <c r="E17" s="127">
        <f t="shared" si="1"/>
        <v>0</v>
      </c>
      <c r="F17" s="127">
        <f t="shared" si="1"/>
        <v>54</v>
      </c>
      <c r="G17" s="127">
        <f t="shared" si="1"/>
        <v>0</v>
      </c>
      <c r="H17" s="127">
        <f t="shared" si="1"/>
        <v>0</v>
      </c>
      <c r="I17" s="541">
        <f t="shared" si="0"/>
        <v>54</v>
      </c>
    </row>
    <row r="18" spans="1:9" s="115" customFormat="1" ht="12">
      <c r="A18" s="130" t="s">
        <v>795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786</v>
      </c>
      <c r="B19" s="132" t="s">
        <v>796</v>
      </c>
      <c r="C19" s="141">
        <v>28659</v>
      </c>
      <c r="D19" s="141"/>
      <c r="E19" s="141"/>
      <c r="F19" s="141">
        <v>5</v>
      </c>
      <c r="G19" s="141"/>
      <c r="H19" s="141">
        <v>1</v>
      </c>
      <c r="I19" s="541">
        <f t="shared" si="0"/>
        <v>4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797</v>
      </c>
      <c r="B20" s="132" t="s">
        <v>798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799</v>
      </c>
      <c r="B21" s="132" t="s">
        <v>800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801</v>
      </c>
      <c r="B22" s="132" t="s">
        <v>802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803</v>
      </c>
      <c r="B23" s="132" t="s">
        <v>804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805</v>
      </c>
      <c r="B24" s="132" t="s">
        <v>806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807</v>
      </c>
      <c r="B25" s="137" t="s">
        <v>808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575</v>
      </c>
      <c r="B26" s="134" t="s">
        <v>809</v>
      </c>
      <c r="C26" s="127">
        <f aca="true" t="shared" si="2" ref="C26:H26">SUM(C19:C25)</f>
        <v>28659</v>
      </c>
      <c r="D26" s="127">
        <f t="shared" si="2"/>
        <v>0</v>
      </c>
      <c r="E26" s="127">
        <f t="shared" si="2"/>
        <v>0</v>
      </c>
      <c r="F26" s="127">
        <f t="shared" si="2"/>
        <v>5</v>
      </c>
      <c r="G26" s="127">
        <f t="shared" si="2"/>
        <v>0</v>
      </c>
      <c r="H26" s="127">
        <f t="shared" si="2"/>
        <v>1</v>
      </c>
      <c r="I26" s="541">
        <f t="shared" si="0"/>
        <v>4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810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871</v>
      </c>
      <c r="B30" s="636"/>
      <c r="C30" s="636"/>
      <c r="D30" s="568" t="s">
        <v>854</v>
      </c>
      <c r="E30" s="635"/>
      <c r="F30" s="635"/>
      <c r="G30" s="635"/>
      <c r="H30" s="519" t="s">
        <v>853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65" sqref="A165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811</v>
      </c>
      <c r="B2" s="199"/>
      <c r="C2" s="199"/>
      <c r="D2" s="199"/>
      <c r="E2" s="199"/>
      <c r="F2" s="199"/>
    </row>
    <row r="3" spans="1:6" ht="12.75" customHeight="1">
      <c r="A3" s="199" t="s">
        <v>812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855</v>
      </c>
      <c r="B5" s="606" t="str">
        <f>'справка №1-БАЛАНС'!E3</f>
        <v> </v>
      </c>
      <c r="C5" s="627"/>
      <c r="D5" s="587"/>
      <c r="E5" s="353" t="s">
        <v>2</v>
      </c>
      <c r="F5" s="590">
        <f>'справка №1-БАЛАНС'!H3</f>
        <v>115012041</v>
      </c>
    </row>
    <row r="6" spans="1:13" ht="15" customHeight="1">
      <c r="A6" s="54" t="s">
        <v>864</v>
      </c>
      <c r="B6" s="606" t="str">
        <f>'справка №1-БАЛАНС'!E5</f>
        <v> </v>
      </c>
      <c r="C6" s="637"/>
      <c r="D6" s="55"/>
      <c r="E6" s="354" t="s">
        <v>3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271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813</v>
      </c>
      <c r="B8" s="60" t="s">
        <v>6</v>
      </c>
      <c r="C8" s="61" t="s">
        <v>814</v>
      </c>
      <c r="D8" s="61" t="s">
        <v>815</v>
      </c>
      <c r="E8" s="61" t="s">
        <v>816</v>
      </c>
      <c r="F8" s="61" t="s">
        <v>817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12</v>
      </c>
      <c r="B9" s="60" t="s">
        <v>13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818</v>
      </c>
      <c r="B10" s="65"/>
      <c r="C10" s="536"/>
      <c r="D10" s="536"/>
      <c r="E10" s="536"/>
      <c r="F10" s="536"/>
    </row>
    <row r="11" spans="1:6" ht="18" customHeight="1">
      <c r="A11" s="66" t="s">
        <v>819</v>
      </c>
      <c r="B11" s="67"/>
      <c r="C11" s="536"/>
      <c r="D11" s="536"/>
      <c r="E11" s="536"/>
      <c r="F11" s="536"/>
    </row>
    <row r="12" spans="1:6" ht="14.25" customHeight="1">
      <c r="A12" s="66"/>
      <c r="B12" s="67"/>
      <c r="C12" s="550"/>
      <c r="D12" s="550"/>
      <c r="E12" s="550"/>
      <c r="F12" s="552">
        <f>C12-E12</f>
        <v>0</v>
      </c>
    </row>
    <row r="13" spans="1:6" ht="12.75">
      <c r="A13" s="66"/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543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546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558</v>
      </c>
      <c r="B27" s="69" t="s">
        <v>822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823</v>
      </c>
      <c r="B28" s="70"/>
      <c r="C28" s="536"/>
      <c r="D28" s="536"/>
      <c r="E28" s="536"/>
      <c r="F28" s="551"/>
    </row>
    <row r="29" spans="1:6" ht="12.75">
      <c r="A29" s="66" t="s">
        <v>537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540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543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546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575</v>
      </c>
      <c r="B44" s="69" t="s">
        <v>824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825</v>
      </c>
      <c r="B45" s="70"/>
      <c r="C45" s="536"/>
      <c r="D45" s="536"/>
      <c r="E45" s="536"/>
      <c r="F45" s="551"/>
    </row>
    <row r="46" spans="1:6" ht="12.75">
      <c r="A46" s="66" t="s">
        <v>537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540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543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546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594</v>
      </c>
      <c r="B61" s="69" t="s">
        <v>826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827</v>
      </c>
      <c r="B62" s="70"/>
      <c r="C62" s="536"/>
      <c r="D62" s="536"/>
      <c r="E62" s="536"/>
      <c r="F62" s="551"/>
    </row>
    <row r="63" spans="1:6" ht="12.75">
      <c r="A63" s="66" t="s">
        <v>857</v>
      </c>
      <c r="B63" s="70"/>
      <c r="C63" s="550">
        <v>54</v>
      </c>
      <c r="D63" s="550"/>
      <c r="E63" s="550"/>
      <c r="F63" s="552">
        <f>C63-E63</f>
        <v>54</v>
      </c>
    </row>
    <row r="64" spans="1:6" ht="12.75">
      <c r="A64" s="66" t="s">
        <v>540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543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546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828</v>
      </c>
      <c r="B78" s="69" t="s">
        <v>829</v>
      </c>
      <c r="C78" s="536">
        <f>SUM(C63:C77)</f>
        <v>54</v>
      </c>
      <c r="D78" s="536"/>
      <c r="E78" s="536">
        <f>SUM(E63:E77)</f>
        <v>0</v>
      </c>
      <c r="F78" s="551">
        <f>SUM(F63:F77)</f>
        <v>54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830</v>
      </c>
      <c r="B79" s="69" t="s">
        <v>831</v>
      </c>
      <c r="C79" s="536">
        <f>C78+C61+C44+C27</f>
        <v>54</v>
      </c>
      <c r="D79" s="536"/>
      <c r="E79" s="536">
        <f>E78+E61+E44+E27</f>
        <v>0</v>
      </c>
      <c r="F79" s="551">
        <f>F78+F61+F44+F27</f>
        <v>54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832</v>
      </c>
      <c r="B80" s="69"/>
      <c r="C80" s="536"/>
      <c r="D80" s="536"/>
      <c r="E80" s="536"/>
      <c r="F80" s="551"/>
    </row>
    <row r="81" spans="1:6" ht="14.25" customHeight="1">
      <c r="A81" s="66" t="s">
        <v>819</v>
      </c>
      <c r="B81" s="70"/>
      <c r="C81" s="536"/>
      <c r="D81" s="536"/>
      <c r="E81" s="536"/>
      <c r="F81" s="551"/>
    </row>
    <row r="82" spans="1:6" ht="12.75">
      <c r="A82" s="66" t="s">
        <v>820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543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546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558</v>
      </c>
      <c r="B97" s="69" t="s">
        <v>833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823</v>
      </c>
      <c r="B98" s="70"/>
      <c r="C98" s="536"/>
      <c r="D98" s="536"/>
      <c r="E98" s="536"/>
      <c r="F98" s="551"/>
    </row>
    <row r="99" spans="1:6" ht="12.75">
      <c r="A99" s="66" t="s">
        <v>537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540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543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546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575</v>
      </c>
      <c r="B114" s="69" t="s">
        <v>834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825</v>
      </c>
      <c r="B115" s="70"/>
      <c r="C115" s="536"/>
      <c r="D115" s="536"/>
      <c r="E115" s="536"/>
      <c r="F115" s="551"/>
    </row>
    <row r="116" spans="1:6" ht="12.75">
      <c r="A116" s="66" t="s">
        <v>537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540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543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546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594</v>
      </c>
      <c r="B131" s="69" t="s">
        <v>835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827</v>
      </c>
      <c r="B132" s="70"/>
      <c r="C132" s="536"/>
      <c r="D132" s="536"/>
      <c r="E132" s="536"/>
      <c r="F132" s="551"/>
    </row>
    <row r="133" spans="1:6" ht="12.75">
      <c r="A133" s="66" t="s">
        <v>537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540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543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546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828</v>
      </c>
      <c r="B148" s="69" t="s">
        <v>836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837</v>
      </c>
      <c r="B149" s="69" t="s">
        <v>838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871</v>
      </c>
      <c r="B151" s="561"/>
      <c r="C151" s="638" t="s">
        <v>849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2016-09-15T12:59:48Z</cp:lastPrinted>
  <dcterms:created xsi:type="dcterms:W3CDTF">2000-06-29T12:02:40Z</dcterms:created>
  <dcterms:modified xsi:type="dcterms:W3CDTF">2016-09-17T09:02:00Z</dcterms:modified>
  <cp:category/>
  <cp:version/>
  <cp:contentType/>
  <cp:contentStatus/>
</cp:coreProperties>
</file>