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9720" windowHeight="6375" activeTab="0"/>
  </bookViews>
  <sheets>
    <sheet name="№1-БАЛАНС" sheetId="1" r:id="rId1"/>
    <sheet name="№2-Отчет доходи" sheetId="2" r:id="rId2"/>
    <sheet name="№3-ОПП пряк метод" sheetId="3" r:id="rId3"/>
    <sheet name="№4-ОСК" sheetId="4" r:id="rId4"/>
    <sheet name="№5" sheetId="5" r:id="rId5"/>
    <sheet name="№6" sheetId="6" r:id="rId6"/>
    <sheet name="№7" sheetId="7" r:id="rId7"/>
    <sheet name="№8" sheetId="8" r:id="rId8"/>
  </sheets>
  <definedNames>
    <definedName name="_1_0011">'№1-БАЛАНС'!$C$11</definedName>
    <definedName name="_xlnm._FilterDatabase" localSheetId="2" hidden="1">'№3-ОПП пряк метод'!$A$8:$D$47</definedName>
    <definedName name="_xlnm.Print_Area" localSheetId="3">'№4-ОСК'!$A$1:$N$38</definedName>
    <definedName name="_xlnm.Print_Titles" localSheetId="0">'№1-БАЛАНС'!$8:$8</definedName>
  </definedNames>
  <calcPr fullCalcOnLoad="1"/>
</workbook>
</file>

<file path=xl/sharedStrings.xml><?xml version="1.0" encoding="utf-8"?>
<sst xmlns="http://schemas.openxmlformats.org/spreadsheetml/2006/main" count="1053" uniqueCount="875">
  <si>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</si>
  <si>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</si>
  <si>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</si>
  <si>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</si>
  <si>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</si>
  <si>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</si>
  <si>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</si>
  <si>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</si>
  <si>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</si>
  <si>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</si>
  <si>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</si>
  <si>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</si>
  <si>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</si>
  <si>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</si>
  <si>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</si>
  <si>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</si>
  <si>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</si>
  <si>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</si>
  <si>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</si>
  <si>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</si>
  <si>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</si>
  <si>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</si>
  <si>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</si>
  <si>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</si>
  <si>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</si>
  <si>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</si>
  <si>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</si>
  <si>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</si>
  <si>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</si>
  <si>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</si>
  <si>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</si>
  <si>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</si>
  <si>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</si>
  <si>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</si>
  <si>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</si>
  <si>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</si>
  <si>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</si>
  <si>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</si>
  <si>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</si>
  <si>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</si>
  <si>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</si>
  <si>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</si>
  <si>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</si>
  <si>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</si>
  <si>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</si>
  <si>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</si>
  <si>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</si>
  <si>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</si>
  <si>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</si>
  <si>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</si>
  <si>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</si>
  <si>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</si>
  <si>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</si>
  <si>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</si>
  <si>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</si>
  <si>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</si>
  <si>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</si>
  <si>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</si>
  <si>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</si>
  <si>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</si>
  <si>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</si>
  <si>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</si>
  <si>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</si>
  <si>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</si>
  <si>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</si>
  <si>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</si>
  <si>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</si>
  <si>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</si>
  <si>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</si>
  <si>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</si>
  <si>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</si>
  <si>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</si>
  <si>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</si>
  <si>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</si>
  <si>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</si>
  <si>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</si>
  <si>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</si>
  <si>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</si>
  <si>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</si>
  <si>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</si>
  <si>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</si>
  <si>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</si>
  <si>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</si>
  <si>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</si>
  <si>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</si>
  <si>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</si>
  <si>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</si>
  <si>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</si>
  <si>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</si>
  <si>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</si>
  <si>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</si>
  <si>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</si>
  <si>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</si>
  <si>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</si>
  <si>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</si>
  <si>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</si>
  <si>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</si>
  <si>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</si>
  <si>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</si>
  <si>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</si>
  <si>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</si>
  <si>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</si>
  <si>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</si>
  <si>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</si>
  <si>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</si>
  <si>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</si>
  <si>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</si>
  <si>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</si>
  <si>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</si>
  <si>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</si>
  <si>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</si>
  <si>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</si>
  <si>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</si>
  <si>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</si>
  <si>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</si>
  <si>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</si>
  <si>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</si>
  <si>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</si>
  <si>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</si>
  <si>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</si>
  <si>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</si>
  <si>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</si>
  <si>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</si>
  <si>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</si>
  <si>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</si>
  <si>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</si>
  <si>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</si>
  <si>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</si>
  <si>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</si>
  <si>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</si>
  <si>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</si>
  <si>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</si>
  <si>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</si>
  <si>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</si>
  <si>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</si>
  <si>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</si>
  <si>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</si>
  <si>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</si>
  <si>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</si>
  <si>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</si>
  <si>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</si>
  <si>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</si>
  <si>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</si>
  <si>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</si>
  <si>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</si>
  <si>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</si>
  <si>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</si>
  <si>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</si>
  <si>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</si>
  <si>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</si>
  <si>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</si>
  <si>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</si>
  <si>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</si>
  <si>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</si>
  <si>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</si>
  <si>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</si>
  <si>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</si>
  <si>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</si>
  <si>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</si>
  <si>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</si>
  <si>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</si>
  <si>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</si>
  <si>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</si>
  <si>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</si>
  <si>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</si>
  <si>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</si>
  <si>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</si>
  <si>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</si>
  <si>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</si>
  <si>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</si>
  <si>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</si>
  <si>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</si>
  <si>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</si>
  <si>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</si>
  <si>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</si>
  <si>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</si>
  <si>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</si>
  <si>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</si>
  <si>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</si>
  <si>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</si>
  <si>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</si>
  <si>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</si>
  <si>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</si>
  <si>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</si>
  <si>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</si>
  <si>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</si>
  <si>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</si>
  <si>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</si>
  <si>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</si>
  <si>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</si>
  <si>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</si>
  <si>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</si>
  <si>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</si>
  <si>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</si>
  <si>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</si>
  <si>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</si>
  <si>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</si>
  <si>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</si>
  <si>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</si>
  <si>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</si>
  <si>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</si>
  <si>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</si>
  <si>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</si>
  <si>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</si>
  <si>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</si>
  <si>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</si>
  <si>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</si>
  <si>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</si>
  <si>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</si>
  <si>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</si>
  <si>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</si>
  <si>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</si>
  <si>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</si>
  <si>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</si>
  <si>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</si>
  <si>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</si>
  <si>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</si>
  <si>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</si>
  <si>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</si>
  <si>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</si>
  <si>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</si>
  <si>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</si>
  <si>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</si>
  <si>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</si>
  <si>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</si>
  <si>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</si>
  <si>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</si>
  <si>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</si>
  <si>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</si>
  <si>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</si>
  <si>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</si>
  <si>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</si>
  <si>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</si>
  <si>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</si>
  <si>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</si>
  <si>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</si>
  <si>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</si>
  <si>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</si>
  <si>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</si>
  <si>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</si>
  <si>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</si>
  <si>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</si>
  <si>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</si>
  <si>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</si>
  <si>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</si>
  <si>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</si>
  <si>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</si>
  <si>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</si>
  <si>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</si>
  <si>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</si>
  <si>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</si>
  <si>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</si>
  <si>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</si>
  <si>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</si>
  <si>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</si>
  <si>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</si>
  <si>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</si>
  <si>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</si>
  <si>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</si>
  <si>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</si>
  <si>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</si>
  <si>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</si>
  <si>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</si>
  <si>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</si>
  <si>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</si>
  <si>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</si>
  <si>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</si>
  <si>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</si>
  <si>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</si>
  <si>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</si>
  <si>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</si>
  <si>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</si>
  <si>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</si>
  <si>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</si>
  <si>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</si>
  <si>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</si>
  <si>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</si>
  <si>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</si>
  <si>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</si>
  <si>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</si>
  <si>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</si>
  <si>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</si>
  <si>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</si>
  <si>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</si>
  <si>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</si>
  <si>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</si>
  <si>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</si>
  <si>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</si>
  <si>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</si>
  <si>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</si>
  <si>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</si>
  <si>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</si>
  <si>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</si>
  <si>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</si>
  <si>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</si>
  <si>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</si>
  <si>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</si>
  <si>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</si>
  <si>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</si>
  <si>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</si>
  <si>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</si>
  <si>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</si>
  <si>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</si>
  <si>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</si>
  <si>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</si>
  <si>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</si>
  <si>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</si>
  <si>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</si>
  <si>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</si>
  <si>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</si>
  <si>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</si>
  <si>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</si>
  <si>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</si>
  <si>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</si>
  <si>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</si>
  <si>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</si>
  <si>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</si>
  <si>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</si>
  <si>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</si>
  <si>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</si>
  <si>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</si>
  <si>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</si>
  <si>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</si>
  <si>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</si>
  <si>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</si>
  <si>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</si>
  <si>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</si>
  <si>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</si>
  <si>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</si>
  <si>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</si>
  <si>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</si>
  <si>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</si>
  <si>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</si>
  <si>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</si>
  <si>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</si>
  <si>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</si>
  <si>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</si>
  <si>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</si>
  <si>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</si>
  <si>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</si>
  <si>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</si>
  <si>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</si>
  <si>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</si>
  <si>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</si>
  <si>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</si>
  <si>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</si>
  <si>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</si>
  <si>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</si>
  <si>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</si>
  <si>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</si>
  <si>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</si>
  <si>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</si>
  <si>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</si>
  <si>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</si>
  <si>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</si>
  <si>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</si>
  <si>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</si>
  <si>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</si>
  <si>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</si>
  <si>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</si>
  <si>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</si>
  <si>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</si>
  <si>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</si>
  <si>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</si>
  <si>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</si>
  <si>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</si>
  <si>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</si>
  <si>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</si>
  <si>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</si>
  <si>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</si>
  <si>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</si>
  <si>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</si>
  <si>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</si>
  <si>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</si>
  <si>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</si>
  <si>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</si>
  <si>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</si>
  <si>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</si>
  <si>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</si>
  <si>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</si>
  <si>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</si>
  <si>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</si>
  <si>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</si>
  <si>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</si>
  <si>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</si>
  <si>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</si>
  <si>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</si>
  <si>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</si>
  <si>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</si>
  <si>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</si>
  <si>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</si>
  <si>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</si>
  <si>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</si>
  <si>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</si>
  <si>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</si>
  <si>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</si>
  <si>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</si>
  <si>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</si>
  <si>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</si>
  <si>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</si>
  <si>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</si>
  <si>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</si>
  <si>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</si>
  <si>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</si>
  <si>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</si>
  <si>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</si>
  <si>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</si>
  <si>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</si>
  <si>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</si>
  <si>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</si>
  <si>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</si>
  <si>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</si>
  <si>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</si>
  <si>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</si>
  <si>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</si>
  <si>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</si>
  <si>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</si>
  <si>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</si>
  <si>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</si>
  <si>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</si>
  <si>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</si>
  <si>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</si>
  <si>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</si>
  <si>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</si>
  <si>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</si>
  <si>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</si>
  <si>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</si>
  <si>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</si>
  <si>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</si>
  <si>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</si>
  <si>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</si>
  <si>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</si>
  <si>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</si>
  <si>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</si>
  <si>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</si>
  <si>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</si>
  <si>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</si>
  <si>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</si>
  <si>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</si>
  <si>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</si>
  <si>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</si>
  <si>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</si>
  <si>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</si>
  <si>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</si>
  <si>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</si>
  <si>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</si>
  <si>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</si>
  <si>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</si>
  <si>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</si>
  <si>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</si>
  <si>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</si>
  <si>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</si>
  <si>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</si>
  <si>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</si>
  <si>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</si>
  <si>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</si>
  <si>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</si>
  <si>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</si>
  <si>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</si>
  <si>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</si>
  <si>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</si>
  <si>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</si>
  <si>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</si>
  <si>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</si>
  <si>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</si>
  <si>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</si>
  <si>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</si>
  <si>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</si>
  <si>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</si>
  <si>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</si>
  <si>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</si>
  <si>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</si>
  <si>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</si>
  <si>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</si>
  <si>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</si>
  <si>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</si>
  <si>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</si>
  <si>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</si>
  <si>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</si>
  <si>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</si>
  <si>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</si>
  <si>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</si>
  <si>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</si>
  <si>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</si>
  <si>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</si>
  <si>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</si>
  <si>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</si>
  <si>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</si>
  <si>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</si>
  <si>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</si>
  <si>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</si>
  <si>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</si>
  <si>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</si>
  <si>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</si>
  <si>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</si>
  <si>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</si>
  <si>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</si>
  <si>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</si>
  <si>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</si>
  <si>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</si>
  <si>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</si>
  <si>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</si>
  <si>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</si>
  <si>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</si>
  <si>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</si>
  <si>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</si>
  <si>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</si>
  <si>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</si>
  <si>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</si>
  <si>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</si>
  <si>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</si>
  <si>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</si>
  <si>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</si>
  <si>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</si>
  <si>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</si>
  <si>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</si>
  <si>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</si>
  <si>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</si>
  <si>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</si>
  <si>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</si>
  <si>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</si>
  <si>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</si>
  <si>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</si>
  <si>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</si>
  <si>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</si>
  <si>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</si>
  <si>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</si>
  <si>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</si>
  <si>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</si>
  <si>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</si>
  <si>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</si>
  <si>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</si>
  <si>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</si>
  <si>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</si>
  <si>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</si>
  <si>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</si>
  <si>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</si>
  <si>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</si>
  <si>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</si>
  <si>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</si>
  <si>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</si>
  <si>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</si>
  <si>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</si>
  <si>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</si>
  <si>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</si>
  <si>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</si>
  <si>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</si>
  <si>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</si>
  <si>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</si>
  <si>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</si>
  <si>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</si>
  <si>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</si>
  <si>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</si>
  <si>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</si>
  <si>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</si>
  <si>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</si>
  <si>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</si>
  <si>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</si>
  <si>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</si>
  <si>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</si>
  <si>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</si>
  <si>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</si>
  <si>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</si>
  <si>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</si>
  <si>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</si>
  <si>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</si>
  <si>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</si>
  <si>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</si>
  <si>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</si>
  <si>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</si>
  <si>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</si>
  <si>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</si>
  <si>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</si>
  <si>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</si>
  <si>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</si>
  <si>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</si>
  <si>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</si>
  <si>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</si>
  <si>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</si>
  <si>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</si>
  <si>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</si>
  <si>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</si>
  <si>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</si>
  <si>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</si>
  <si>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</si>
  <si>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</si>
  <si>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</si>
  <si>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</si>
  <si>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</si>
  <si>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</si>
  <si>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</si>
  <si>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</si>
  <si>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</si>
  <si>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</si>
  <si>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</si>
  <si>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</si>
  <si>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</si>
  <si>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</si>
  <si>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</si>
  <si>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</si>
  <si>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</si>
  <si>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</si>
  <si>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</si>
  <si>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</si>
  <si>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</si>
  <si>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</si>
  <si>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</si>
  <si>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</si>
  <si>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</si>
  <si>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</si>
  <si>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</si>
  <si>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</si>
  <si>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</si>
  <si>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</si>
  <si>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</si>
  <si>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</si>
  <si>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</si>
  <si>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</si>
  <si>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</si>
  <si>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</si>
  <si>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</si>
  <si>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</si>
  <si>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</si>
  <si>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</si>
  <si>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</si>
  <si>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</si>
  <si>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</si>
  <si>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</si>
  <si>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</si>
  <si>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</si>
  <si>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</si>
  <si>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</si>
  <si>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</si>
  <si>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</si>
  <si>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</si>
  <si>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</si>
  <si>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</si>
  <si>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</si>
  <si>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</si>
  <si>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</si>
  <si>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</si>
  <si>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</si>
  <si>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</si>
  <si>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</si>
  <si>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</si>
  <si>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</si>
  <si>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</si>
  <si>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</si>
  <si>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</si>
  <si>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</si>
  <si>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</si>
  <si>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</si>
  <si>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</si>
  <si>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</si>
  <si>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</si>
  <si>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</si>
  <si>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</si>
  <si>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</si>
  <si>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</si>
  <si>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</si>
  <si>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</si>
  <si>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</si>
  <si>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</si>
  <si>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</si>
  <si>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</si>
  <si>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</si>
  <si>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</si>
  <si>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</si>
  <si>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</si>
  <si>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</si>
  <si>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</si>
  <si>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</si>
  <si>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</si>
  <si>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</si>
  <si>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</si>
  <si>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</si>
  <si>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</si>
  <si>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</si>
  <si>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</si>
  <si>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</si>
  <si>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</si>
  <si>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</si>
  <si>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</si>
  <si>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</si>
  <si>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</si>
  <si>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</si>
  <si>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</si>
  <si>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</si>
  <si>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</si>
  <si>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</si>
  <si>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</si>
  <si>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</si>
  <si>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</si>
  <si>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</si>
  <si>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</si>
  <si>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</si>
  <si>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</si>
  <si>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</si>
  <si>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</si>
  <si>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</si>
  <si>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</si>
  <si>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</si>
  <si>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</si>
  <si>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</si>
  <si>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</si>
  <si>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</si>
  <si>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</si>
  <si>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</si>
  <si>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</si>
  <si>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</si>
  <si>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</si>
  <si>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</si>
  <si>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</si>
  <si>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</si>
  <si>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</si>
  <si>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</si>
  <si>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</si>
  <si>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</si>
  <si>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</si>
  <si>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</si>
  <si>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</si>
  <si>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</si>
  <si>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</si>
  <si>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</si>
  <si>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</si>
  <si>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</si>
  <si>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</si>
  <si>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</si>
  <si>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</si>
  <si>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</si>
  <si>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</si>
  <si>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</si>
  <si>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</si>
  <si>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</si>
  <si>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</si>
  <si>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</si>
  <si>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</si>
  <si>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</si>
  <si>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</si>
  <si>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</si>
  <si>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</si>
  <si>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</si>
  <si>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</si>
  <si>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</si>
  <si>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</si>
  <si>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</si>
  <si>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</si>
  <si>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</si>
  <si>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</si>
  <si>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</si>
  <si>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</si>
  <si>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</si>
  <si>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</si>
  <si>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</si>
  <si>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</si>
  <si>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</si>
  <si>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</si>
  <si>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</si>
  <si>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</si>
  <si>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</si>
  <si>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</si>
  <si>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</si>
  <si>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</si>
  <si>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</si>
  <si>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</si>
  <si>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</si>
  <si>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</si>
  <si>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</si>
  <si>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</si>
  <si>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</si>
  <si>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</si>
  <si>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</si>
  <si>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</si>
  <si>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</si>
  <si>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</si>
  <si>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</si>
  <si>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</si>
  <si>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</si>
  <si>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</si>
  <si>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</si>
  <si>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</si>
  <si>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</si>
  <si>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</si>
  <si>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</si>
  <si>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</si>
  <si>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</si>
  <si>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</si>
  <si>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</si>
  <si>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</si>
  <si>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</si>
  <si>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</si>
  <si>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</si>
  <si>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</si>
  <si>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</si>
  <si>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</si>
  <si>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</si>
  <si>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</si>
  <si>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</si>
  <si>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</si>
  <si>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</si>
  <si>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</si>
  <si>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</si>
  <si>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</si>
  <si>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</si>
  <si>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</si>
  <si>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</si>
  <si>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</si>
  <si>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</si>
  <si>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</si>
  <si>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</si>
  <si>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</si>
  <si>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</si>
  <si>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</si>
  <si>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</si>
  <si>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</si>
  <si>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</si>
  <si>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</si>
  <si>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</si>
  <si>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</si>
  <si>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</si>
  <si>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</si>
  <si>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</si>
  <si>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</si>
  <si>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</si>
  <si>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</si>
  <si>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</si>
  <si>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</si>
  <si>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</si>
  <si>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</si>
  <si>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</si>
  <si>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</si>
  <si>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</si>
  <si>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</si>
  <si>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</si>
  <si>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</si>
  <si>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</si>
  <si>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</si>
  <si>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</si>
  <si>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</si>
  <si>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</si>
  <si>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</si>
  <si>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</si>
  <si>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</si>
  <si>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</si>
  <si>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</si>
  <si>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</si>
  <si>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</si>
  <si>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</si>
  <si>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</si>
  <si>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</si>
  <si>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</si>
  <si>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</si>
  <si>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</si>
  <si>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</si>
  <si>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</si>
  <si>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</si>
  <si>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</si>
  <si>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</si>
  <si>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</si>
  <si>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</si>
  <si>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</si>
  <si>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</si>
  <si>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</si>
  <si>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"Оргтехника"АД</t>
  </si>
  <si>
    <t xml:space="preserve">Вид на отчета:неконсолидиран: </t>
  </si>
  <si>
    <t>Име на отчитащото се предприятие:"Оргтехника"АД</t>
  </si>
  <si>
    <t xml:space="preserve">1."Силорг Интернешънъл" </t>
  </si>
  <si>
    <t>2."Elka  CZ"SRО</t>
  </si>
  <si>
    <t>Отчетен период:към 30.09.2008</t>
  </si>
  <si>
    <t>Дата на съставяне: 22.10.2008</t>
  </si>
  <si>
    <t xml:space="preserve">Дата  на съставяне: 22.10.2008                                                                                                                              </t>
  </si>
  <si>
    <t xml:space="preserve">Дата на съставяне: 22.10.2008                       </t>
  </si>
  <si>
    <t>Дата на съставяне:22.10.2008</t>
  </si>
  <si>
    <r>
      <t xml:space="preserve">Отчетен период: към 30.09.2008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</si>
  <si>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на съставяне: 22.10.2008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</si>
</sst>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4">
      <selection activeCell="H67" sqref="H6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863</v>
      </c>
      <c r="B3" s="581"/>
      <c r="C3" s="581"/>
      <c r="D3" s="581"/>
      <c r="E3" s="461" t="s">
        <v>158</v>
      </c>
      <c r="F3" s="217" t="s">
        <v>2</v>
      </c>
      <c r="G3" s="172"/>
      <c r="H3" s="460">
        <v>118001673</v>
      </c>
    </row>
    <row r="4" spans="1:8" ht="15">
      <c r="A4" s="580" t="s">
        <v>864</v>
      </c>
      <c r="B4" s="586"/>
      <c r="C4" s="586"/>
      <c r="D4" s="586"/>
      <c r="E4" s="503" t="s">
        <v>158</v>
      </c>
      <c r="F4" s="582" t="s">
        <v>3</v>
      </c>
      <c r="G4" s="583"/>
      <c r="H4" s="460">
        <v>751</v>
      </c>
    </row>
    <row r="5" spans="1:8" ht="15">
      <c r="A5" s="580" t="s">
        <v>868</v>
      </c>
      <c r="B5" s="581"/>
      <c r="C5" s="581"/>
      <c r="D5" s="581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750</v>
      </c>
      <c r="D11" s="151">
        <v>750</v>
      </c>
      <c r="E11" s="237" t="s">
        <v>21</v>
      </c>
      <c r="F11" s="242" t="s">
        <v>22</v>
      </c>
      <c r="G11" s="152">
        <v>298</v>
      </c>
      <c r="H11" s="152">
        <v>298</v>
      </c>
    </row>
    <row r="12" spans="1:8" ht="15">
      <c r="A12" s="235" t="s">
        <v>23</v>
      </c>
      <c r="B12" s="241" t="s">
        <v>24</v>
      </c>
      <c r="C12" s="151">
        <v>901</v>
      </c>
      <c r="D12" s="151">
        <v>935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152</v>
      </c>
      <c r="D13" s="151">
        <v>163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44</v>
      </c>
      <c r="D14" s="151">
        <v>47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35</v>
      </c>
      <c r="D15" s="151">
        <v>47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35</v>
      </c>
      <c r="D17" s="151">
        <v>24</v>
      </c>
      <c r="E17" s="243" t="s">
        <v>45</v>
      </c>
      <c r="F17" s="245" t="s">
        <v>46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16</v>
      </c>
      <c r="D18" s="151">
        <v>13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1933</v>
      </c>
      <c r="D19" s="155">
        <f>SUM(D11:D18)</f>
        <v>1979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217</v>
      </c>
      <c r="H20" s="158">
        <v>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4580</v>
      </c>
      <c r="H21" s="156">
        <f>SUM(H22:H24)</f>
        <v>4419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328</v>
      </c>
      <c r="H22" s="152">
        <v>328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4252</v>
      </c>
      <c r="H24" s="152">
        <v>4091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4797</v>
      </c>
      <c r="H25" s="154">
        <f>H19+H20+H21</f>
        <v>4636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17</v>
      </c>
      <c r="D26" s="151">
        <v>17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</v>
      </c>
      <c r="D27" s="155">
        <f>SUM(D23:D26)</f>
        <v>17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12</v>
      </c>
      <c r="H31" s="152">
        <v>161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12</v>
      </c>
      <c r="H33" s="154">
        <f>H27+H31+H32</f>
        <v>161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13</v>
      </c>
      <c r="D35" s="151">
        <v>13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5107</v>
      </c>
      <c r="H36" s="154">
        <f>H25+H17+H33</f>
        <v>5095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7</v>
      </c>
      <c r="H44" s="152">
        <v>27</v>
      </c>
    </row>
    <row r="45" spans="1:15" ht="15">
      <c r="A45" s="235" t="s">
        <v>135</v>
      </c>
      <c r="B45" s="249" t="s">
        <v>136</v>
      </c>
      <c r="C45" s="155">
        <f>C34+C39+C44</f>
        <v>13</v>
      </c>
      <c r="D45" s="155">
        <f>D34+D39+D44</f>
        <v>13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22</v>
      </c>
      <c r="D54" s="151">
        <v>22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1985</v>
      </c>
      <c r="D55" s="155">
        <f>D19+D20+D21+D27+D32+D45+D51+D53+D54</f>
        <v>2031</v>
      </c>
      <c r="E55" s="237" t="s">
        <v>171</v>
      </c>
      <c r="F55" s="261" t="s">
        <v>172</v>
      </c>
      <c r="G55" s="154">
        <f>G49+G51+G52+G53+G54</f>
        <v>29</v>
      </c>
      <c r="H55" s="154">
        <f>H49+H51+H52+H53+H54</f>
        <v>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1033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895</v>
      </c>
      <c r="D59" s="151">
        <v>641</v>
      </c>
      <c r="E59" s="251" t="s">
        <v>180</v>
      </c>
      <c r="F59" s="242" t="s">
        <v>181</v>
      </c>
      <c r="G59" s="152">
        <v>200</v>
      </c>
      <c r="H59" s="152">
        <v>200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210</v>
      </c>
      <c r="D61" s="151">
        <v>272</v>
      </c>
      <c r="E61" s="243" t="s">
        <v>188</v>
      </c>
      <c r="F61" s="272" t="s">
        <v>189</v>
      </c>
      <c r="G61" s="154">
        <f>SUM(G62:G68)</f>
        <v>248</v>
      </c>
      <c r="H61" s="154">
        <f>SUM(H62:H68)</f>
        <v>383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2138</v>
      </c>
      <c r="D64" s="155">
        <f>SUM(D58:D63)</f>
        <v>1907</v>
      </c>
      <c r="E64" s="237" t="s">
        <v>199</v>
      </c>
      <c r="F64" s="242" t="s">
        <v>200</v>
      </c>
      <c r="G64" s="152">
        <v>92</v>
      </c>
      <c r="H64" s="152">
        <v>143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29</v>
      </c>
      <c r="H65" s="152">
        <v>85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87</v>
      </c>
      <c r="H66" s="152">
        <v>113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26</v>
      </c>
      <c r="H67" s="152">
        <v>31</v>
      </c>
    </row>
    <row r="68" spans="1:8" ht="15">
      <c r="A68" s="235" t="s">
        <v>210</v>
      </c>
      <c r="B68" s="241" t="s">
        <v>211</v>
      </c>
      <c r="C68" s="151">
        <v>395</v>
      </c>
      <c r="D68" s="151">
        <v>549</v>
      </c>
      <c r="E68" s="237" t="s">
        <v>212</v>
      </c>
      <c r="F68" s="242" t="s">
        <v>213</v>
      </c>
      <c r="G68" s="152">
        <v>5</v>
      </c>
      <c r="H68" s="152">
        <v>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6</v>
      </c>
      <c r="H69" s="152">
        <v>75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30</v>
      </c>
      <c r="D71" s="151">
        <v>31</v>
      </c>
      <c r="E71" s="253" t="s">
        <v>45</v>
      </c>
      <c r="F71" s="273" t="s">
        <v>223</v>
      </c>
      <c r="G71" s="161">
        <f>G59+G60+G61+G69+G70</f>
        <v>454</v>
      </c>
      <c r="H71" s="161">
        <f>H59+H60+H61+H69+H70</f>
        <v>658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23</v>
      </c>
      <c r="D72" s="151">
        <v>64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15</v>
      </c>
      <c r="D74" s="151">
        <v>26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463</v>
      </c>
      <c r="D75" s="155">
        <f>SUM(D67:D74)</f>
        <v>670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454</v>
      </c>
      <c r="H79" s="162">
        <f>H71+H74+H75+H76</f>
        <v>658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994</v>
      </c>
      <c r="D88" s="151">
        <v>1181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1002</v>
      </c>
      <c r="D91" s="155">
        <f>SUM(D87:D90)</f>
        <v>1186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2</v>
      </c>
      <c r="D92" s="151">
        <v>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3605</v>
      </c>
      <c r="D93" s="155">
        <f>D64+D75+D84+D91+D92</f>
        <v>3771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5590</v>
      </c>
      <c r="D94" s="164">
        <f>D93+D55</f>
        <v>5802</v>
      </c>
      <c r="E94" s="448" t="s">
        <v>269</v>
      </c>
      <c r="F94" s="289" t="s">
        <v>270</v>
      </c>
      <c r="G94" s="165">
        <f>G36+G39+G55+G79</f>
        <v>5590</v>
      </c>
      <c r="H94" s="165">
        <f>H36+H39+H55+H79</f>
        <v>5802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272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I22" sqref="I2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'№1-БАЛАНС'!E3</f>
        <v> </v>
      </c>
      <c r="C2" s="589"/>
      <c r="D2" s="589"/>
      <c r="E2" s="589"/>
      <c r="F2" s="575" t="s">
        <v>2</v>
      </c>
      <c r="G2" s="575"/>
      <c r="H2" s="525">
        <f>'№1-БАЛАНС'!H3</f>
        <v>118001673</v>
      </c>
    </row>
    <row r="3" spans="1:8" ht="15">
      <c r="A3" s="466" t="s">
        <v>274</v>
      </c>
      <c r="B3" s="589" t="str">
        <f>'№1-БАЛАНС'!E4</f>
        <v> </v>
      </c>
      <c r="C3" s="589"/>
      <c r="D3" s="589"/>
      <c r="E3" s="589"/>
      <c r="F3" s="545" t="s">
        <v>3</v>
      </c>
      <c r="G3" s="526"/>
      <c r="H3" s="526">
        <f>'№1-БАЛАНС'!H4</f>
        <v>751</v>
      </c>
    </row>
    <row r="4" spans="1:8" ht="17.25" customHeight="1">
      <c r="A4" s="466" t="s">
        <v>4</v>
      </c>
      <c r="B4" s="590" t="str">
        <f>'№1-БАЛАНС'!E5</f>
        <v> </v>
      </c>
      <c r="C4" s="590"/>
      <c r="D4" s="590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1215</v>
      </c>
      <c r="D9" s="46">
        <v>1292</v>
      </c>
      <c r="E9" s="298" t="s">
        <v>284</v>
      </c>
      <c r="F9" s="548" t="s">
        <v>285</v>
      </c>
      <c r="G9" s="549">
        <v>2114</v>
      </c>
      <c r="H9" s="549">
        <v>1857</v>
      </c>
    </row>
    <row r="10" spans="1:8" ht="12">
      <c r="A10" s="298" t="s">
        <v>286</v>
      </c>
      <c r="B10" s="299" t="s">
        <v>287</v>
      </c>
      <c r="C10" s="46">
        <v>400</v>
      </c>
      <c r="D10" s="46">
        <v>356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98</v>
      </c>
      <c r="D11" s="46">
        <v>84</v>
      </c>
      <c r="E11" s="300" t="s">
        <v>292</v>
      </c>
      <c r="F11" s="548" t="s">
        <v>293</v>
      </c>
      <c r="G11" s="549">
        <v>86</v>
      </c>
      <c r="H11" s="549">
        <v>126</v>
      </c>
    </row>
    <row r="12" spans="1:8" ht="12">
      <c r="A12" s="298" t="s">
        <v>294</v>
      </c>
      <c r="B12" s="299" t="s">
        <v>295</v>
      </c>
      <c r="C12" s="46">
        <v>545</v>
      </c>
      <c r="D12" s="46">
        <v>469</v>
      </c>
      <c r="E12" s="300" t="s">
        <v>77</v>
      </c>
      <c r="F12" s="548" t="s">
        <v>296</v>
      </c>
      <c r="G12" s="549">
        <v>77</v>
      </c>
      <c r="H12" s="549">
        <v>576</v>
      </c>
    </row>
    <row r="13" spans="1:18" ht="12">
      <c r="A13" s="298" t="s">
        <v>297</v>
      </c>
      <c r="B13" s="299" t="s">
        <v>298</v>
      </c>
      <c r="C13" s="46">
        <v>109</v>
      </c>
      <c r="D13" s="46">
        <v>106</v>
      </c>
      <c r="E13" s="301" t="s">
        <v>50</v>
      </c>
      <c r="F13" s="550" t="s">
        <v>299</v>
      </c>
      <c r="G13" s="547">
        <f>SUM(G9:G12)</f>
        <v>2277</v>
      </c>
      <c r="H13" s="547">
        <f>SUM(H9:H12)</f>
        <v>2559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16</v>
      </c>
      <c r="D14" s="46">
        <v>72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-192</v>
      </c>
      <c r="D15" s="47">
        <v>-33</v>
      </c>
      <c r="E15" s="296" t="s">
        <v>304</v>
      </c>
      <c r="F15" s="553" t="s">
        <v>305</v>
      </c>
      <c r="G15" s="549">
        <v>6</v>
      </c>
      <c r="H15" s="549">
        <v>2</v>
      </c>
    </row>
    <row r="16" spans="1:8" ht="12">
      <c r="A16" s="298" t="s">
        <v>306</v>
      </c>
      <c r="B16" s="299" t="s">
        <v>307</v>
      </c>
      <c r="C16" s="47">
        <v>43</v>
      </c>
      <c r="D16" s="47">
        <v>-128</v>
      </c>
      <c r="E16" s="298" t="s">
        <v>308</v>
      </c>
      <c r="F16" s="551" t="s">
        <v>309</v>
      </c>
      <c r="G16" s="554">
        <v>6</v>
      </c>
      <c r="H16" s="554">
        <v>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2234</v>
      </c>
      <c r="D19" s="49">
        <f>SUM(D9:D15)+D16</f>
        <v>2218</v>
      </c>
      <c r="E19" s="304" t="s">
        <v>316</v>
      </c>
      <c r="F19" s="551" t="s">
        <v>317</v>
      </c>
      <c r="G19" s="549">
        <v>13</v>
      </c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39</v>
      </c>
      <c r="D22" s="46">
        <v>14</v>
      </c>
      <c r="E22" s="304" t="s">
        <v>325</v>
      </c>
      <c r="F22" s="551" t="s">
        <v>326</v>
      </c>
      <c r="G22" s="549">
        <v>19</v>
      </c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25</v>
      </c>
      <c r="D24" s="46">
        <v>17</v>
      </c>
      <c r="E24" s="301" t="s">
        <v>102</v>
      </c>
      <c r="F24" s="553" t="s">
        <v>333</v>
      </c>
      <c r="G24" s="547">
        <f>SUM(G19:G23)</f>
        <v>32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5</v>
      </c>
      <c r="D25" s="46">
        <v>6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69</v>
      </c>
      <c r="D26" s="49">
        <f>SUM(D22:D25)</f>
        <v>37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2303</v>
      </c>
      <c r="D28" s="50">
        <f>D26+D19</f>
        <v>2255</v>
      </c>
      <c r="E28" s="127" t="s">
        <v>338</v>
      </c>
      <c r="F28" s="553" t="s">
        <v>339</v>
      </c>
      <c r="G28" s="547">
        <f>G13+G15+G24</f>
        <v>2315</v>
      </c>
      <c r="H28" s="547">
        <f>H13+H15+H24</f>
        <v>2568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12</v>
      </c>
      <c r="D30" s="50">
        <f>IF((H28-D28)&gt;0,H28-D28,0)</f>
        <v>313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2303</v>
      </c>
      <c r="D33" s="49">
        <f>D28+D31+D32</f>
        <v>2255</v>
      </c>
      <c r="E33" s="127" t="s">
        <v>352</v>
      </c>
      <c r="F33" s="553" t="s">
        <v>353</v>
      </c>
      <c r="G33" s="53">
        <f>G32+G31+G28</f>
        <v>2315</v>
      </c>
      <c r="H33" s="53">
        <f>H32+H31+H28</f>
        <v>2568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12</v>
      </c>
      <c r="D34" s="50">
        <f>IF((H33-D33)&gt;0,H33-D33,0)</f>
        <v>313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12</v>
      </c>
      <c r="D39" s="459">
        <f>+IF((H33-D33-D35)&gt;0,H33-D33-D35,0)</f>
        <v>313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12</v>
      </c>
      <c r="D41" s="52">
        <f>IF(H39=0,IF(D39-D40&gt;0,D39-D40+H40,0),IF(H39-H40&lt;0,H40-H39+D39,0))</f>
        <v>313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2315</v>
      </c>
      <c r="D42" s="53">
        <f>D33+D35+D39</f>
        <v>2568</v>
      </c>
      <c r="E42" s="128" t="s">
        <v>379</v>
      </c>
      <c r="F42" s="129" t="s">
        <v>380</v>
      </c>
      <c r="G42" s="53">
        <f>G39+G33</f>
        <v>2315</v>
      </c>
      <c r="H42" s="53">
        <f>H39+H33</f>
        <v>2568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39743</v>
      </c>
      <c r="C48" s="427" t="s">
        <v>381</v>
      </c>
      <c r="D48" s="587"/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8"/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98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E17" sqref="E1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'№1-БАЛАНС'!E3</f>
        <v> </v>
      </c>
      <c r="C4" s="540" t="s">
        <v>2</v>
      </c>
      <c r="D4" s="540">
        <f>'№1-БАЛАНС'!H3</f>
        <v>118001673</v>
      </c>
      <c r="E4" s="323"/>
      <c r="F4" s="323"/>
    </row>
    <row r="5" spans="1:4" ht="15">
      <c r="A5" s="469" t="s">
        <v>274</v>
      </c>
      <c r="B5" s="469" t="str">
        <f>'№1-БАЛАНС'!E4</f>
        <v> </v>
      </c>
      <c r="C5" s="541" t="s">
        <v>3</v>
      </c>
      <c r="D5" s="540">
        <f>'№1-БАЛАНС'!H4</f>
        <v>751</v>
      </c>
    </row>
    <row r="6" spans="1:6" ht="12" customHeight="1">
      <c r="A6" s="470" t="s">
        <v>4</v>
      </c>
      <c r="B6" s="505" t="str">
        <f>'№1-БАЛАНС'!E5</f>
        <v> 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2738</v>
      </c>
      <c r="D10" s="54">
        <v>2766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-2008</v>
      </c>
      <c r="D11" s="54">
        <v>-2019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-738</v>
      </c>
      <c r="D13" s="54">
        <v>-597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-7</v>
      </c>
      <c r="D18" s="54">
        <v>-17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-119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-134</v>
      </c>
      <c r="D20" s="55">
        <f>SUM(D10:D19)</f>
        <v>133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</v>
      </c>
      <c r="D22" s="54">
        <v>-171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430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</v>
      </c>
      <c r="D32" s="55">
        <f>SUM(D22:D31)</f>
        <v>259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-20</v>
      </c>
      <c r="D37" s="54">
        <v>-99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-26</v>
      </c>
      <c r="D39" s="54">
        <v>-7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-5</v>
      </c>
      <c r="D41" s="54">
        <v>-6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-51</v>
      </c>
      <c r="D42" s="55">
        <f>SUM(D34:D41)</f>
        <v>-112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-195</v>
      </c>
      <c r="D43" s="55">
        <f>D42+D32+D20</f>
        <v>280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1210</v>
      </c>
      <c r="D44" s="132">
        <v>1014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1015</v>
      </c>
      <c r="D45" s="55">
        <f>D44+D43</f>
        <v>1294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1002</v>
      </c>
      <c r="D46" s="56">
        <v>1186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 t="s">
        <v>381</v>
      </c>
      <c r="C49" s="577" t="s">
        <v>781</v>
      </c>
      <c r="D49" s="57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 t="s">
        <v>158</v>
      </c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49:D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3" right="0.7480314960629921" top="0.54" bottom="0.984251968503937" header="0.25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B21" sqref="B2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'№1-БАЛАНС'!E3</f>
        <v> 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'№1-БАЛАНС'!H3</f>
        <v>118001673</v>
      </c>
      <c r="N3" s="2"/>
    </row>
    <row r="4" spans="1:15" s="531" customFormat="1" ht="13.5" customHeight="1">
      <c r="A4" s="466" t="s">
        <v>460</v>
      </c>
      <c r="B4" s="591" t="str">
        <f>'№1-БАЛАНС'!E4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>
        <f>'№1-БАЛАНС'!H4</f>
        <v>751</v>
      </c>
      <c r="N4" s="3"/>
      <c r="O4" s="3"/>
    </row>
    <row r="5" spans="1:14" s="531" customFormat="1" ht="12.75" customHeight="1">
      <c r="A5" s="466" t="s">
        <v>4</v>
      </c>
      <c r="B5" s="595" t="str">
        <f>'№1-БАЛАНС'!E5</f>
        <v> 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'№1-БАЛАНС'!H17</f>
        <v>298</v>
      </c>
      <c r="D11" s="58">
        <f>'№1-БАЛАНС'!H19</f>
        <v>0</v>
      </c>
      <c r="E11" s="58">
        <f>'№1-БАЛАНС'!H20</f>
        <v>217</v>
      </c>
      <c r="F11" s="58">
        <f>'№1-БАЛАНС'!H22</f>
        <v>328</v>
      </c>
      <c r="G11" s="58">
        <f>'№1-БАЛАНС'!H23</f>
        <v>0</v>
      </c>
      <c r="H11" s="60">
        <v>4091</v>
      </c>
      <c r="I11" s="58">
        <f>'№1-БАЛАНС'!H28+'№1-БАЛАНС'!H31</f>
        <v>161</v>
      </c>
      <c r="J11" s="58">
        <f>'№1-БАЛАНС'!H29+'№1-БАЛАНС'!H32</f>
        <v>0</v>
      </c>
      <c r="K11" s="60"/>
      <c r="L11" s="344">
        <f>SUM(C11:K11)</f>
        <v>5095</v>
      </c>
      <c r="M11" s="58">
        <f>'№1-БАЛАНС'!H39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4091</v>
      </c>
      <c r="I15" s="61">
        <f t="shared" si="2"/>
        <v>161</v>
      </c>
      <c r="J15" s="61">
        <f t="shared" si="2"/>
        <v>0</v>
      </c>
      <c r="K15" s="61">
        <f t="shared" si="2"/>
        <v>0</v>
      </c>
      <c r="L15" s="344">
        <f t="shared" si="1"/>
        <v>5095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+'№1-БАЛАНС'!G31</f>
        <v>12</v>
      </c>
      <c r="J16" s="345">
        <f>+'№1-БАЛАНС'!G32</f>
        <v>0</v>
      </c>
      <c r="K16" s="60"/>
      <c r="L16" s="344">
        <f t="shared" si="1"/>
        <v>12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161</v>
      </c>
      <c r="I17" s="62">
        <f t="shared" si="3"/>
        <v>-161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161</v>
      </c>
      <c r="I19" s="60">
        <v>-161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4252</v>
      </c>
      <c r="I29" s="59">
        <f t="shared" si="6"/>
        <v>12</v>
      </c>
      <c r="J29" s="59">
        <f t="shared" si="6"/>
        <v>0</v>
      </c>
      <c r="K29" s="59">
        <f t="shared" si="6"/>
        <v>0</v>
      </c>
      <c r="L29" s="344">
        <f t="shared" si="1"/>
        <v>5107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4252</v>
      </c>
      <c r="I32" s="59">
        <f t="shared" si="7"/>
        <v>12</v>
      </c>
      <c r="J32" s="59">
        <f t="shared" si="7"/>
        <v>0</v>
      </c>
      <c r="K32" s="59">
        <f t="shared" si="7"/>
        <v>0</v>
      </c>
      <c r="L32" s="344">
        <f t="shared" si="1"/>
        <v>5107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870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L20" sqref="L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'№1-БАЛАНС'!E3</f>
        <v> </v>
      </c>
      <c r="D2" s="610"/>
      <c r="E2" s="610"/>
      <c r="F2" s="610"/>
      <c r="G2" s="610"/>
      <c r="H2" s="610"/>
      <c r="I2" s="482"/>
      <c r="J2" s="482"/>
      <c r="K2" s="482"/>
      <c r="L2" s="482"/>
      <c r="M2" s="483" t="s">
        <v>2</v>
      </c>
      <c r="N2" s="481"/>
      <c r="O2" s="481">
        <f>'№1-БАЛАНС'!H3</f>
        <v>118001673</v>
      </c>
      <c r="P2" s="482"/>
      <c r="Q2" s="482"/>
      <c r="R2" s="525"/>
    </row>
    <row r="3" spans="1:18" ht="15">
      <c r="A3" s="608" t="s">
        <v>4</v>
      </c>
      <c r="B3" s="609"/>
      <c r="C3" s="611" t="str">
        <f>'№1-БАЛАНС'!E5</f>
        <v> </v>
      </c>
      <c r="D3" s="611"/>
      <c r="E3" s="611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>
        <f>'№1-БАЛАНС'!H4</f>
        <v>751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750</v>
      </c>
      <c r="E9" s="189"/>
      <c r="F9" s="189"/>
      <c r="G9" s="74">
        <f>D9+E9-F9</f>
        <v>750</v>
      </c>
      <c r="H9" s="65"/>
      <c r="I9" s="65"/>
      <c r="J9" s="74">
        <f>G9+H9-I9</f>
        <v>750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1811</v>
      </c>
      <c r="E10" s="189">
        <v>21</v>
      </c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876</v>
      </c>
      <c r="L10" s="65">
        <v>55</v>
      </c>
      <c r="M10" s="65"/>
      <c r="N10" s="74">
        <f aca="true" t="shared" si="4" ref="N10:N39">K10+L10-M10</f>
        <v>931</v>
      </c>
      <c r="O10" s="65"/>
      <c r="P10" s="65"/>
      <c r="Q10" s="74">
        <f t="shared" si="0"/>
        <v>931</v>
      </c>
      <c r="R10" s="74">
        <f t="shared" si="1"/>
        <v>901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2255</v>
      </c>
      <c r="E11" s="189">
        <v>8</v>
      </c>
      <c r="F11" s="189"/>
      <c r="G11" s="74">
        <f t="shared" si="2"/>
        <v>2263</v>
      </c>
      <c r="H11" s="65"/>
      <c r="I11" s="65"/>
      <c r="J11" s="74">
        <f t="shared" si="3"/>
        <v>2263</v>
      </c>
      <c r="K11" s="65">
        <v>2092</v>
      </c>
      <c r="L11" s="65">
        <v>19</v>
      </c>
      <c r="M11" s="65"/>
      <c r="N11" s="74">
        <f t="shared" si="4"/>
        <v>2111</v>
      </c>
      <c r="O11" s="65"/>
      <c r="P11" s="65"/>
      <c r="Q11" s="74">
        <f t="shared" si="0"/>
        <v>2111</v>
      </c>
      <c r="R11" s="74">
        <f t="shared" si="1"/>
        <v>152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133</v>
      </c>
      <c r="E12" s="189"/>
      <c r="F12" s="189"/>
      <c r="G12" s="74">
        <f t="shared" si="2"/>
        <v>133</v>
      </c>
      <c r="H12" s="65"/>
      <c r="I12" s="65"/>
      <c r="J12" s="74">
        <f t="shared" si="3"/>
        <v>133</v>
      </c>
      <c r="K12" s="65">
        <v>86</v>
      </c>
      <c r="L12" s="65">
        <v>3</v>
      </c>
      <c r="M12" s="65"/>
      <c r="N12" s="74">
        <f t="shared" si="4"/>
        <v>89</v>
      </c>
      <c r="O12" s="65"/>
      <c r="P12" s="65"/>
      <c r="Q12" s="74">
        <f t="shared" si="0"/>
        <v>89</v>
      </c>
      <c r="R12" s="74">
        <f t="shared" si="1"/>
        <v>44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181</v>
      </c>
      <c r="E13" s="189"/>
      <c r="F13" s="189"/>
      <c r="G13" s="74">
        <f t="shared" si="2"/>
        <v>181</v>
      </c>
      <c r="H13" s="65"/>
      <c r="I13" s="65"/>
      <c r="J13" s="74">
        <f t="shared" si="3"/>
        <v>181</v>
      </c>
      <c r="K13" s="65">
        <v>134</v>
      </c>
      <c r="L13" s="65">
        <v>12</v>
      </c>
      <c r="M13" s="65"/>
      <c r="N13" s="74">
        <f t="shared" si="4"/>
        <v>146</v>
      </c>
      <c r="O13" s="65"/>
      <c r="P13" s="65"/>
      <c r="Q13" s="74">
        <f t="shared" si="0"/>
        <v>146</v>
      </c>
      <c r="R13" s="74">
        <f t="shared" si="1"/>
        <v>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13</v>
      </c>
      <c r="E15" s="456">
        <v>31</v>
      </c>
      <c r="F15" s="456">
        <v>9</v>
      </c>
      <c r="G15" s="74">
        <f t="shared" si="2"/>
        <v>35</v>
      </c>
      <c r="H15" s="457"/>
      <c r="I15" s="457"/>
      <c r="J15" s="74">
        <f t="shared" si="3"/>
        <v>35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35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174</v>
      </c>
      <c r="E16" s="189"/>
      <c r="F16" s="189"/>
      <c r="G16" s="74">
        <f t="shared" si="2"/>
        <v>174</v>
      </c>
      <c r="H16" s="65"/>
      <c r="I16" s="65"/>
      <c r="J16" s="74">
        <f t="shared" si="3"/>
        <v>174</v>
      </c>
      <c r="K16" s="65">
        <v>150</v>
      </c>
      <c r="L16" s="65">
        <v>8</v>
      </c>
      <c r="M16" s="65"/>
      <c r="N16" s="74">
        <f t="shared" si="4"/>
        <v>158</v>
      </c>
      <c r="O16" s="65"/>
      <c r="P16" s="65"/>
      <c r="Q16" s="74">
        <f aca="true" t="shared" si="5" ref="Q16:Q25">N16+O16-P16</f>
        <v>158</v>
      </c>
      <c r="R16" s="74">
        <f aca="true" t="shared" si="6" ref="R16:R25">J16-Q16</f>
        <v>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5317</v>
      </c>
      <c r="E17" s="194">
        <f>SUM(E9:E16)</f>
        <v>60</v>
      </c>
      <c r="F17" s="194">
        <f>SUM(F9:F16)</f>
        <v>9</v>
      </c>
      <c r="G17" s="74">
        <f t="shared" si="2"/>
        <v>5368</v>
      </c>
      <c r="H17" s="75">
        <f>SUM(H9:H16)</f>
        <v>0</v>
      </c>
      <c r="I17" s="75">
        <f>SUM(I9:I16)</f>
        <v>0</v>
      </c>
      <c r="J17" s="74">
        <f t="shared" si="3"/>
        <v>5368</v>
      </c>
      <c r="K17" s="75">
        <f>SUM(K9:K16)</f>
        <v>3338</v>
      </c>
      <c r="L17" s="75">
        <f>SUM(L9:L16)</f>
        <v>97</v>
      </c>
      <c r="M17" s="75">
        <f>SUM(M9:M16)</f>
        <v>0</v>
      </c>
      <c r="N17" s="74">
        <f t="shared" si="4"/>
        <v>3435</v>
      </c>
      <c r="O17" s="75">
        <f>SUM(O9:O16)</f>
        <v>0</v>
      </c>
      <c r="P17" s="75">
        <f>SUM(P9:P16)</f>
        <v>0</v>
      </c>
      <c r="Q17" s="74">
        <f t="shared" si="5"/>
        <v>3435</v>
      </c>
      <c r="R17" s="74">
        <f t="shared" si="6"/>
        <v>1933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</v>
      </c>
      <c r="E22" s="189">
        <v>1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19</v>
      </c>
      <c r="E24" s="189"/>
      <c r="F24" s="189"/>
      <c r="G24" s="74">
        <f t="shared" si="2"/>
        <v>19</v>
      </c>
      <c r="H24" s="65"/>
      <c r="I24" s="65"/>
      <c r="J24" s="74">
        <f t="shared" si="3"/>
        <v>19</v>
      </c>
      <c r="K24" s="65">
        <v>2</v>
      </c>
      <c r="L24" s="65">
        <v>1</v>
      </c>
      <c r="M24" s="65"/>
      <c r="N24" s="74">
        <f t="shared" si="4"/>
        <v>3</v>
      </c>
      <c r="O24" s="65"/>
      <c r="P24" s="65"/>
      <c r="Q24" s="74">
        <f t="shared" si="5"/>
        <v>3</v>
      </c>
      <c r="R24" s="74">
        <f t="shared" si="6"/>
        <v>16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3</v>
      </c>
      <c r="L25" s="66">
        <f t="shared" si="7"/>
        <v>1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13</v>
      </c>
      <c r="E28" s="189"/>
      <c r="F28" s="189"/>
      <c r="G28" s="74">
        <f t="shared" si="2"/>
        <v>13</v>
      </c>
      <c r="H28" s="65"/>
      <c r="I28" s="65"/>
      <c r="J28" s="74">
        <f t="shared" si="3"/>
        <v>13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5350</v>
      </c>
      <c r="E40" s="437">
        <f>E17+E18+E19+E25+E38+E39</f>
        <v>61</v>
      </c>
      <c r="F40" s="437">
        <f aca="true" t="shared" si="13" ref="F40:R40">F17+F18+F19+F25+F38+F39</f>
        <v>9</v>
      </c>
      <c r="G40" s="437">
        <f t="shared" si="13"/>
        <v>5402</v>
      </c>
      <c r="H40" s="437">
        <f t="shared" si="13"/>
        <v>0</v>
      </c>
      <c r="I40" s="437">
        <f t="shared" si="13"/>
        <v>0</v>
      </c>
      <c r="J40" s="437">
        <f t="shared" si="13"/>
        <v>5402</v>
      </c>
      <c r="K40" s="437">
        <f t="shared" si="13"/>
        <v>3341</v>
      </c>
      <c r="L40" s="437">
        <f t="shared" si="13"/>
        <v>98</v>
      </c>
      <c r="M40" s="437">
        <f t="shared" si="13"/>
        <v>0</v>
      </c>
      <c r="N40" s="437">
        <f t="shared" si="13"/>
        <v>3439</v>
      </c>
      <c r="O40" s="437">
        <f t="shared" si="13"/>
        <v>0</v>
      </c>
      <c r="P40" s="437">
        <f t="shared" si="13"/>
        <v>0</v>
      </c>
      <c r="Q40" s="437">
        <f t="shared" si="13"/>
        <v>3439</v>
      </c>
      <c r="R40" s="437">
        <f t="shared" si="13"/>
        <v>1963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6692913385826772" bottom="0.31496062992125984" header="0.15748031496062992" footer="0.31496062992125984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8">
      <selection activeCell="AB94" sqref="AB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8" t="str">
        <f>'№1-БАЛАНС'!E3</f>
        <v> </v>
      </c>
      <c r="C3" s="619"/>
      <c r="D3" s="525" t="s">
        <v>2</v>
      </c>
      <c r="E3" s="107">
        <f>'№1-БАЛАНС'!H3</f>
        <v>118001673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'№1-БАЛАНС'!E5</f>
        <v> </v>
      </c>
      <c r="C4" s="617"/>
      <c r="D4" s="526" t="s">
        <v>3</v>
      </c>
      <c r="E4" s="107">
        <f>'№1-БАЛАНС'!H4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22</v>
      </c>
      <c r="D21" s="108"/>
      <c r="E21" s="120">
        <f t="shared" si="0"/>
        <v>22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395</v>
      </c>
      <c r="D28" s="108">
        <v>395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15</v>
      </c>
      <c r="D31" s="108">
        <v>15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23</v>
      </c>
      <c r="D33" s="105">
        <f>SUM(D34:D37)</f>
        <v>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21</v>
      </c>
      <c r="D35" s="108">
        <v>21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15</v>
      </c>
      <c r="D38" s="105">
        <f>SUM(D39:D42)</f>
        <v>15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463</v>
      </c>
      <c r="D43" s="104">
        <f>D24+D28+D29+D31+D30+D32+D33+D38</f>
        <v>463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485</v>
      </c>
      <c r="D44" s="103">
        <f>D43+D21+D19+D9</f>
        <v>463</v>
      </c>
      <c r="E44" s="118">
        <f>E43+E21+E19+E9</f>
        <v>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7</v>
      </c>
      <c r="D56" s="103">
        <f>D57+D59</f>
        <v>0</v>
      </c>
      <c r="E56" s="119">
        <f t="shared" si="1"/>
        <v>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7</v>
      </c>
      <c r="D57" s="108"/>
      <c r="E57" s="119">
        <f t="shared" si="1"/>
        <v>7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</v>
      </c>
      <c r="D66" s="103">
        <f>D52+D56+D61+D62+D63+D64</f>
        <v>0</v>
      </c>
      <c r="E66" s="119">
        <f t="shared" si="1"/>
        <v>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239</v>
      </c>
      <c r="D85" s="104">
        <f>SUM(D86:D90)+D94</f>
        <v>239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92</v>
      </c>
      <c r="D87" s="108">
        <v>92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87</v>
      </c>
      <c r="D89" s="108">
        <v>87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26</v>
      </c>
      <c r="D94" s="108">
        <v>26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454</v>
      </c>
      <c r="D96" s="104">
        <f>D85+D80+D75+D71+D95</f>
        <v>454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483</v>
      </c>
      <c r="D97" s="104">
        <f>D96+D68+D66</f>
        <v>454</v>
      </c>
      <c r="E97" s="104">
        <f>E96+E68+E66</f>
        <v>29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872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7086614173228347" bottom="0.2755905511811024" header="0.25" footer="0.0787401574803149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J1" sqref="J1:K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0" t="str">
        <f>'№1-БАЛАНС'!E3</f>
        <v> </v>
      </c>
      <c r="C4" s="620"/>
      <c r="D4" s="620"/>
      <c r="E4" s="620"/>
      <c r="F4" s="620"/>
      <c r="G4" s="626" t="s">
        <v>2</v>
      </c>
      <c r="H4" s="626"/>
      <c r="I4" s="499">
        <f>'№1-БАЛАНС'!H3</f>
        <v>118001673</v>
      </c>
    </row>
    <row r="5" spans="1:9" ht="15">
      <c r="A5" s="500" t="s">
        <v>4</v>
      </c>
      <c r="B5" s="621" t="str">
        <f>'№1-БАЛАНС'!E5</f>
        <v> </v>
      </c>
      <c r="C5" s="621"/>
      <c r="D5" s="621"/>
      <c r="E5" s="621"/>
      <c r="F5" s="621"/>
      <c r="G5" s="624" t="s">
        <v>3</v>
      </c>
      <c r="H5" s="625"/>
      <c r="I5" s="499">
        <f>'№1-БАЛАНС'!H4</f>
        <v>751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872</v>
      </c>
      <c r="B30" s="623"/>
      <c r="C30" s="623"/>
      <c r="D30" s="458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5" right="0.25" top="0.5511811023622047" bottom="0.4724409448818898" header="0.5118110236220472" footer="0.5118110236220472"/>
  <pageSetup horizontalDpi="300" verticalDpi="300" orientation="landscape" paperSize="9" scale="9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2"/>
  <sheetViews>
    <sheetView workbookViewId="0" topLeftCell="A1">
      <selection activeCell="A67" sqref="A67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5.00390625" style="508" customWidth="1"/>
    <col min="4" max="4" width="17.375" style="508" customWidth="1"/>
    <col min="5" max="5" width="22.00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865</v>
      </c>
      <c r="B5" s="627" t="str">
        <f>'№1-БАЛАНС'!E3</f>
        <v> </v>
      </c>
      <c r="C5" s="627"/>
      <c r="D5" s="627"/>
      <c r="E5" s="569" t="s">
        <v>2</v>
      </c>
      <c r="F5" s="450">
        <f>'№1-БАЛАНС'!H3</f>
        <v>118001673</v>
      </c>
    </row>
    <row r="6" spans="1:13" ht="15" customHeight="1">
      <c r="A6" s="27" t="s">
        <v>873</v>
      </c>
      <c r="B6" s="628" t="str">
        <f>'№1-БАЛАНС'!E5</f>
        <v> </v>
      </c>
      <c r="C6" s="628"/>
      <c r="D6" s="509"/>
      <c r="E6" s="568" t="s">
        <v>3</v>
      </c>
      <c r="F6" s="510">
        <f>'№1-БАЛАНС'!H4</f>
        <v>751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>C14-E14</f>
        <v>0</v>
      </c>
    </row>
    <row r="15" spans="1:16" ht="11.25" customHeight="1">
      <c r="A15" s="38" t="s">
        <v>564</v>
      </c>
      <c r="B15" s="39" t="s">
        <v>831</v>
      </c>
      <c r="C15" s="429">
        <f>SUM(C12:C14)</f>
        <v>0</v>
      </c>
      <c r="D15" s="429"/>
      <c r="E15" s="429">
        <f>SUM(E12:E14)</f>
        <v>0</v>
      </c>
      <c r="F15" s="441">
        <f>SUM(F12:F14)</f>
        <v>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</row>
    <row r="16" spans="1:6" ht="16.5" customHeight="1">
      <c r="A16" s="36" t="s">
        <v>832</v>
      </c>
      <c r="B16" s="40"/>
      <c r="C16" s="429"/>
      <c r="D16" s="429"/>
      <c r="E16" s="429"/>
      <c r="F16" s="441"/>
    </row>
    <row r="17" spans="1:6" ht="12.75">
      <c r="A17" s="36" t="s">
        <v>543</v>
      </c>
      <c r="B17" s="40"/>
      <c r="C17" s="440"/>
      <c r="D17" s="440"/>
      <c r="E17" s="440"/>
      <c r="F17" s="442">
        <f>C17-E17</f>
        <v>0</v>
      </c>
    </row>
    <row r="18" spans="1:6" ht="12.75">
      <c r="A18" s="36" t="s">
        <v>546</v>
      </c>
      <c r="B18" s="40"/>
      <c r="C18" s="440"/>
      <c r="D18" s="440"/>
      <c r="E18" s="440"/>
      <c r="F18" s="442">
        <f>C18-E18</f>
        <v>0</v>
      </c>
    </row>
    <row r="19" spans="1:6" ht="12.75">
      <c r="A19" s="36" t="s">
        <v>549</v>
      </c>
      <c r="B19" s="40"/>
      <c r="C19" s="440"/>
      <c r="D19" s="440"/>
      <c r="E19" s="440"/>
      <c r="F19" s="442">
        <f>C19-E19</f>
        <v>0</v>
      </c>
    </row>
    <row r="20" spans="1:16" ht="15" customHeight="1">
      <c r="A20" s="38" t="s">
        <v>581</v>
      </c>
      <c r="B20" s="39" t="s">
        <v>833</v>
      </c>
      <c r="C20" s="429">
        <f>SUM(C17:C19)</f>
        <v>0</v>
      </c>
      <c r="D20" s="429"/>
      <c r="E20" s="429">
        <f>SUM(E17:E19)</f>
        <v>0</v>
      </c>
      <c r="F20" s="441">
        <f>SUM(F17:F19)</f>
        <v>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2.75" customHeight="1">
      <c r="A21" s="36" t="s">
        <v>834</v>
      </c>
      <c r="B21" s="40"/>
      <c r="C21" s="429"/>
      <c r="D21" s="429"/>
      <c r="E21" s="429"/>
      <c r="F21" s="441"/>
    </row>
    <row r="22" spans="1:6" ht="12.75">
      <c r="A22" s="36" t="s">
        <v>543</v>
      </c>
      <c r="B22" s="40"/>
      <c r="C22" s="440"/>
      <c r="D22" s="440"/>
      <c r="E22" s="440"/>
      <c r="F22" s="442">
        <f>C22-E22</f>
        <v>0</v>
      </c>
    </row>
    <row r="23" spans="1:6" ht="12.75">
      <c r="A23" s="36" t="s">
        <v>546</v>
      </c>
      <c r="B23" s="40"/>
      <c r="C23" s="440"/>
      <c r="D23" s="440"/>
      <c r="E23" s="440"/>
      <c r="F23" s="442">
        <f>C23-E23</f>
        <v>0</v>
      </c>
    </row>
    <row r="24" spans="1:6" ht="12.75">
      <c r="A24" s="36" t="s">
        <v>549</v>
      </c>
      <c r="B24" s="40"/>
      <c r="C24" s="440"/>
      <c r="D24" s="440"/>
      <c r="E24" s="440"/>
      <c r="F24" s="442">
        <f>C24-E24</f>
        <v>0</v>
      </c>
    </row>
    <row r="25" spans="1:16" ht="12" customHeight="1">
      <c r="A25" s="38" t="s">
        <v>600</v>
      </c>
      <c r="B25" s="39" t="s">
        <v>835</v>
      </c>
      <c r="C25" s="429">
        <f>SUM(C22:C24)</f>
        <v>0</v>
      </c>
      <c r="D25" s="429"/>
      <c r="E25" s="429">
        <f>SUM(E22:E24)</f>
        <v>0</v>
      </c>
      <c r="F25" s="441">
        <f>SUM(F22:F24)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8.75" customHeight="1">
      <c r="A26" s="36" t="s">
        <v>836</v>
      </c>
      <c r="B26" s="40"/>
      <c r="C26" s="429"/>
      <c r="D26" s="429"/>
      <c r="E26" s="429"/>
      <c r="F26" s="441"/>
    </row>
    <row r="27" spans="1:6" ht="12.75">
      <c r="A27" s="36" t="s">
        <v>543</v>
      </c>
      <c r="B27" s="40"/>
      <c r="C27" s="440"/>
      <c r="D27" s="440"/>
      <c r="E27" s="440"/>
      <c r="F27" s="442">
        <f>C27-E27</f>
        <v>0</v>
      </c>
    </row>
    <row r="28" spans="1:6" ht="12.75">
      <c r="A28" s="36" t="s">
        <v>546</v>
      </c>
      <c r="B28" s="40"/>
      <c r="C28" s="440"/>
      <c r="D28" s="440"/>
      <c r="E28" s="440"/>
      <c r="F28" s="442">
        <f>C28-E28</f>
        <v>0</v>
      </c>
    </row>
    <row r="29" spans="1:6" ht="12.75">
      <c r="A29" s="36" t="s">
        <v>549</v>
      </c>
      <c r="B29" s="40"/>
      <c r="C29" s="440"/>
      <c r="D29" s="440"/>
      <c r="E29" s="440"/>
      <c r="F29" s="442">
        <f>C29-E29</f>
        <v>0</v>
      </c>
    </row>
    <row r="30" spans="1:16" ht="14.25" customHeight="1">
      <c r="A30" s="38" t="s">
        <v>837</v>
      </c>
      <c r="B30" s="39" t="s">
        <v>838</v>
      </c>
      <c r="C30" s="429">
        <f>SUM(C27:C29)</f>
        <v>0</v>
      </c>
      <c r="D30" s="429"/>
      <c r="E30" s="429">
        <f>SUM(E27:E29)</f>
        <v>0</v>
      </c>
      <c r="F30" s="441">
        <f>SUM(F27:F29)</f>
        <v>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</row>
    <row r="31" spans="1:16" ht="20.25" customHeight="1">
      <c r="A31" s="41" t="s">
        <v>839</v>
      </c>
      <c r="B31" s="39" t="s">
        <v>840</v>
      </c>
      <c r="C31" s="429">
        <f>C30+C25+C20+C15</f>
        <v>0</v>
      </c>
      <c r="D31" s="429"/>
      <c r="E31" s="429">
        <f>E30+E25+E20+E15</f>
        <v>0</v>
      </c>
      <c r="F31" s="441">
        <f>F30+F25+F20+F15</f>
        <v>0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</row>
    <row r="32" spans="1:16" ht="20.25" customHeight="1">
      <c r="A32" s="41"/>
      <c r="B32" s="39"/>
      <c r="C32" s="429"/>
      <c r="D32" s="429"/>
      <c r="E32" s="429"/>
      <c r="F32" s="441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20.25" customHeight="1">
      <c r="A33" s="41"/>
      <c r="B33" s="39"/>
      <c r="C33" s="429"/>
      <c r="D33" s="429"/>
      <c r="E33" s="429"/>
      <c r="F33" s="441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6" ht="20.25" customHeight="1">
      <c r="A34" s="41"/>
      <c r="B34" s="39"/>
      <c r="C34" s="429"/>
      <c r="D34" s="429"/>
      <c r="E34" s="429"/>
      <c r="F34" s="441"/>
      <c r="G34" s="515"/>
      <c r="H34" s="515"/>
      <c r="I34" s="515"/>
      <c r="J34" s="515"/>
      <c r="K34" s="515"/>
      <c r="L34" s="515"/>
      <c r="M34" s="515"/>
      <c r="N34" s="515"/>
      <c r="O34" s="515"/>
      <c r="P34" s="515"/>
    </row>
    <row r="35" spans="1:6" ht="15" customHeight="1">
      <c r="A35" s="34" t="s">
        <v>841</v>
      </c>
      <c r="B35" s="39"/>
      <c r="C35" s="429"/>
      <c r="D35" s="429"/>
      <c r="E35" s="429"/>
      <c r="F35" s="441"/>
    </row>
    <row r="36" spans="1:6" ht="14.25" customHeight="1">
      <c r="A36" s="36" t="s">
        <v>828</v>
      </c>
      <c r="B36" s="40"/>
      <c r="C36" s="429"/>
      <c r="D36" s="429"/>
      <c r="E36" s="429"/>
      <c r="F36" s="441"/>
    </row>
    <row r="37" spans="1:6" ht="12.75">
      <c r="A37" s="36" t="s">
        <v>866</v>
      </c>
      <c r="B37" s="40"/>
      <c r="C37" s="440">
        <v>8</v>
      </c>
      <c r="D37" s="440">
        <v>50</v>
      </c>
      <c r="E37" s="440"/>
      <c r="F37" s="442">
        <f>C37-E37</f>
        <v>8</v>
      </c>
    </row>
    <row r="38" spans="1:6" ht="12.75">
      <c r="A38" s="36" t="s">
        <v>867</v>
      </c>
      <c r="B38" s="40"/>
      <c r="C38" s="440">
        <v>5</v>
      </c>
      <c r="D38" s="440">
        <v>51</v>
      </c>
      <c r="E38" s="440"/>
      <c r="F38" s="442">
        <f>C38-E38</f>
        <v>5</v>
      </c>
    </row>
    <row r="39" spans="1:6" ht="12.75">
      <c r="A39" s="36" t="s">
        <v>549</v>
      </c>
      <c r="B39" s="40"/>
      <c r="C39" s="440"/>
      <c r="D39" s="440"/>
      <c r="E39" s="440"/>
      <c r="F39" s="442">
        <f>C39-E39</f>
        <v>0</v>
      </c>
    </row>
    <row r="40" spans="1:16" ht="15" customHeight="1">
      <c r="A40" s="38" t="s">
        <v>564</v>
      </c>
      <c r="B40" s="39" t="s">
        <v>842</v>
      </c>
      <c r="C40" s="429">
        <f>SUM(C37:C39)</f>
        <v>13</v>
      </c>
      <c r="D40" s="429"/>
      <c r="E40" s="429">
        <f>SUM(E37:E39)</f>
        <v>0</v>
      </c>
      <c r="F40" s="441">
        <f>SUM(F37:F39)</f>
        <v>13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5.75" customHeight="1">
      <c r="A41" s="36" t="s">
        <v>832</v>
      </c>
      <c r="B41" s="40"/>
      <c r="C41" s="429"/>
      <c r="D41" s="429"/>
      <c r="E41" s="429"/>
      <c r="F41" s="441"/>
    </row>
    <row r="42" spans="1:6" ht="12.75">
      <c r="A42" s="36" t="s">
        <v>543</v>
      </c>
      <c r="B42" s="40"/>
      <c r="C42" s="440"/>
      <c r="D42" s="440"/>
      <c r="E42" s="440"/>
      <c r="F42" s="442">
        <f>C42-E42</f>
        <v>0</v>
      </c>
    </row>
    <row r="43" spans="1:6" ht="12.75">
      <c r="A43" s="36" t="s">
        <v>546</v>
      </c>
      <c r="B43" s="40"/>
      <c r="C43" s="440"/>
      <c r="D43" s="440"/>
      <c r="E43" s="440"/>
      <c r="F43" s="442">
        <f>C43-E43</f>
        <v>0</v>
      </c>
    </row>
    <row r="44" spans="1:6" ht="12.75">
      <c r="A44" s="36" t="s">
        <v>549</v>
      </c>
      <c r="B44" s="40"/>
      <c r="C44" s="440"/>
      <c r="D44" s="440"/>
      <c r="E44" s="440"/>
      <c r="F44" s="442">
        <f>C44-E44</f>
        <v>0</v>
      </c>
    </row>
    <row r="45" spans="1:16" ht="11.25" customHeight="1">
      <c r="A45" s="38" t="s">
        <v>581</v>
      </c>
      <c r="B45" s="39" t="s">
        <v>843</v>
      </c>
      <c r="C45" s="429">
        <f>SUM(C42:C44)</f>
        <v>0</v>
      </c>
      <c r="D45" s="429"/>
      <c r="E45" s="429">
        <f>SUM(E42:E44)</f>
        <v>0</v>
      </c>
      <c r="F45" s="441">
        <f>SUM(F42:F44)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5" customHeight="1">
      <c r="A46" s="36" t="s">
        <v>834</v>
      </c>
      <c r="B46" s="40"/>
      <c r="C46" s="429"/>
      <c r="D46" s="429"/>
      <c r="E46" s="429"/>
      <c r="F46" s="441"/>
    </row>
    <row r="47" spans="1:6" ht="12.75">
      <c r="A47" s="36" t="s">
        <v>543</v>
      </c>
      <c r="B47" s="40"/>
      <c r="C47" s="440"/>
      <c r="D47" s="440"/>
      <c r="E47" s="440"/>
      <c r="F47" s="442">
        <f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>C48-E48</f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>C49-E49</f>
        <v>0</v>
      </c>
    </row>
    <row r="50" spans="1:6" ht="12.75">
      <c r="A50" s="36">
        <v>15</v>
      </c>
      <c r="B50" s="37"/>
      <c r="C50" s="440"/>
      <c r="D50" s="440"/>
      <c r="E50" s="440"/>
      <c r="F50" s="442">
        <f>C50-E50</f>
        <v>0</v>
      </c>
    </row>
    <row r="51" spans="1:16" ht="15.75" customHeight="1">
      <c r="A51" s="38" t="s">
        <v>600</v>
      </c>
      <c r="B51" s="39" t="s">
        <v>844</v>
      </c>
      <c r="C51" s="429">
        <f>SUM(C47:C50)</f>
        <v>0</v>
      </c>
      <c r="D51" s="429"/>
      <c r="E51" s="429">
        <f>SUM(E47:E50)</f>
        <v>0</v>
      </c>
      <c r="F51" s="441">
        <f>SUM(F47:F50)</f>
        <v>0</v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6" ht="12.75" customHeight="1">
      <c r="A52" s="36" t="s">
        <v>836</v>
      </c>
      <c r="B52" s="40"/>
      <c r="C52" s="429"/>
      <c r="D52" s="429"/>
      <c r="E52" s="429"/>
      <c r="F52" s="441"/>
    </row>
    <row r="53" spans="1:6" ht="12.75">
      <c r="A53" s="36" t="s">
        <v>543</v>
      </c>
      <c r="B53" s="40"/>
      <c r="C53" s="440"/>
      <c r="D53" s="440"/>
      <c r="E53" s="440"/>
      <c r="F53" s="442">
        <f>C53-E53</f>
        <v>0</v>
      </c>
    </row>
    <row r="54" spans="1:6" ht="12.75">
      <c r="A54" s="36" t="s">
        <v>546</v>
      </c>
      <c r="B54" s="40"/>
      <c r="C54" s="440"/>
      <c r="D54" s="440"/>
      <c r="E54" s="440"/>
      <c r="F54" s="442">
        <f>C54-E54</f>
        <v>0</v>
      </c>
    </row>
    <row r="55" spans="1:6" ht="12.75">
      <c r="A55" s="36" t="s">
        <v>549</v>
      </c>
      <c r="B55" s="40"/>
      <c r="C55" s="440"/>
      <c r="D55" s="440"/>
      <c r="E55" s="440"/>
      <c r="F55" s="442">
        <f>C55-E55</f>
        <v>0</v>
      </c>
    </row>
    <row r="56" spans="1:16" ht="17.25" customHeight="1">
      <c r="A56" s="38" t="s">
        <v>837</v>
      </c>
      <c r="B56" s="39" t="s">
        <v>845</v>
      </c>
      <c r="C56" s="429">
        <f>SUM(C53:C55)</f>
        <v>0</v>
      </c>
      <c r="D56" s="429"/>
      <c r="E56" s="429">
        <f>SUM(E53:E55)</f>
        <v>0</v>
      </c>
      <c r="F56" s="441">
        <f>SUM(F53:F55)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16" ht="19.5" customHeight="1">
      <c r="A57" s="41" t="s">
        <v>846</v>
      </c>
      <c r="B57" s="39" t="s">
        <v>847</v>
      </c>
      <c r="C57" s="429">
        <f>C56+C51+C45+C40</f>
        <v>13</v>
      </c>
      <c r="D57" s="429"/>
      <c r="E57" s="429">
        <f>E56+E51+E45+E40</f>
        <v>0</v>
      </c>
      <c r="F57" s="441">
        <f>F56+F51+F45+F40</f>
        <v>13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9.5" customHeight="1">
      <c r="A58" s="42"/>
      <c r="B58" s="43"/>
      <c r="C58" s="44"/>
      <c r="D58" s="44"/>
      <c r="E58" s="44"/>
      <c r="F58" s="44"/>
    </row>
    <row r="59" spans="1:6" ht="12.75">
      <c r="A59" s="451" t="s">
        <v>869</v>
      </c>
      <c r="B59" s="452"/>
      <c r="C59" s="629" t="s">
        <v>848</v>
      </c>
      <c r="D59" s="629"/>
      <c r="E59" s="629"/>
      <c r="F59" s="629"/>
    </row>
    <row r="60" spans="1:6" ht="12.75">
      <c r="A60" s="516"/>
      <c r="B60" s="517"/>
      <c r="C60" s="516"/>
      <c r="D60" s="516"/>
      <c r="E60" s="516"/>
      <c r="F60" s="516"/>
    </row>
    <row r="61" spans="1:6" ht="12.75">
      <c r="A61" s="516"/>
      <c r="B61" s="517"/>
      <c r="C61" s="629" t="s">
        <v>856</v>
      </c>
      <c r="D61" s="629"/>
      <c r="E61" s="629"/>
      <c r="F61" s="629"/>
    </row>
    <row r="62" spans="3:5" ht="12.75">
      <c r="C62" s="516"/>
      <c r="E62" s="516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7:F39 C42:F44 C47:F50 C53:F55">
      <formula1>0</formula1>
      <formula2>9999999999999990</formula2>
    </dataValidation>
  </dataValidations>
  <printOptions horizontalCentered="1" verticalCentered="1"/>
  <pageMargins left="0.2362204724409449" right="0.03937007874015748" top="0.25" bottom="0.5118110236220472" header="0.5118110236220472" footer="0.5118110236220472"/>
  <pageSetup horizontalDpi="300" verticalDpi="300" orientation="portrait" paperSize="9" scale="7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Operator</cp:lastModifiedBy>
  <cp:lastPrinted>2008-10-23T11:36:32Z</cp:lastPrinted>
  <dcterms:created xsi:type="dcterms:W3CDTF">2000-06-29T12:02:40Z</dcterms:created>
  <dcterms:modified xsi:type="dcterms:W3CDTF">2004-04-20T07:44:44Z</dcterms:modified>
  <cp:category/>
  <cp:version/>
  <cp:contentType/>
  <cp:contentStatus/>
</cp:coreProperties>
</file>