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№8'!$A$1:$F$49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<sst xmlns="http://schemas.openxmlformats.org/spreadsheetml/2006/main" count="1072" uniqueCount="909">
  <si>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</si>
  <si>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</si>
  <si>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</si>
  <si>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</si>
  <si>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</si>
  <si>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</si>
  <si>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</si>
  <si>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</si>
  <si>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</si>
  <si>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</si>
  <si>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</si>
  <si>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</si>
  <si>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</si>
  <si>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</si>
  <si>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</si>
  <si>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</si>
  <si>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</si>
  <si>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</si>
  <si>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</si>
  <si>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</si>
  <si>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</si>
  <si>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</si>
  <si>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</si>
  <si>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</si>
  <si>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</si>
  <si>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</si>
  <si>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</si>
  <si>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</si>
  <si>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</si>
  <si>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</si>
  <si>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</si>
  <si>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</si>
  <si>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</si>
  <si>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</si>
  <si>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</si>
  <si>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</si>
  <si>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</si>
  <si>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</si>
  <si>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</si>
  <si>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</si>
  <si>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</si>
  <si>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</si>
  <si>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</si>
  <si>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</si>
  <si>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</si>
  <si>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</si>
  <si>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</si>
  <si>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</si>
  <si>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</si>
  <si>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</si>
  <si>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</si>
  <si>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</si>
  <si>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</si>
  <si>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</si>
  <si>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</si>
  <si>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</si>
  <si>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</si>
  <si>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</si>
  <si>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</si>
  <si>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</si>
  <si>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</si>
  <si>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</si>
  <si>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</si>
  <si>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</si>
  <si>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</si>
  <si>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</si>
  <si>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</si>
  <si>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</si>
  <si>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</si>
  <si>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</si>
  <si>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</si>
  <si>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</si>
  <si>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</si>
  <si>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</si>
  <si>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</si>
  <si>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</si>
  <si>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</si>
  <si>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</si>
  <si>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</si>
  <si>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</si>
  <si>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</si>
  <si>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</si>
  <si>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</si>
  <si>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</si>
  <si>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</si>
  <si>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</si>
  <si>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</si>
  <si>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</si>
  <si>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</si>
  <si>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</si>
  <si>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</si>
  <si>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</si>
  <si>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</si>
  <si>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</si>
  <si>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</si>
  <si>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</si>
  <si>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</si>
  <si>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</si>
  <si>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</si>
  <si>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</si>
  <si>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</si>
  <si>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</si>
  <si>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</si>
  <si>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</si>
  <si>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</si>
  <si>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</si>
  <si>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</si>
  <si>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</si>
  <si>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</si>
  <si>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</si>
  <si>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</si>
  <si>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</si>
  <si>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</si>
  <si>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</si>
  <si>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</si>
  <si>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</si>
  <si>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</si>
  <si>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</si>
  <si>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</si>
  <si>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</si>
  <si>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</si>
  <si>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</si>
  <si>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</si>
  <si>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</si>
  <si>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</si>
  <si>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</si>
  <si>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</si>
  <si>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</si>
  <si>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</si>
  <si>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</si>
  <si>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</si>
  <si>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</si>
  <si>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</si>
  <si>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</si>
  <si>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</si>
  <si>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</si>
  <si>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</si>
  <si>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</si>
  <si>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</si>
  <si>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</si>
  <si>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</si>
  <si>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</si>
  <si>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</si>
  <si>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</si>
  <si>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</si>
  <si>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</si>
  <si>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</si>
  <si>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</si>
  <si>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</si>
  <si>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</si>
  <si>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</si>
  <si>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</si>
  <si>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</si>
  <si>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</si>
  <si>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</si>
  <si>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</si>
  <si>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</si>
  <si>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</si>
  <si>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</si>
  <si>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</si>
  <si>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</si>
  <si>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</si>
  <si>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</si>
  <si>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</si>
  <si>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</si>
  <si>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</si>
  <si>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</si>
  <si>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</si>
  <si>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</si>
  <si>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</si>
  <si>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</si>
  <si>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</si>
  <si>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</si>
  <si>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</si>
  <si>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</si>
  <si>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</si>
  <si>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</si>
  <si>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</si>
  <si>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</si>
  <si>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</si>
  <si>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</si>
  <si>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</si>
  <si>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</si>
  <si>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</si>
  <si>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</si>
  <si>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</si>
  <si>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</si>
  <si>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</si>
  <si>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</si>
  <si>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</si>
  <si>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</si>
  <si>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</si>
  <si>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</si>
  <si>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</si>
  <si>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</si>
  <si>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</si>
  <si>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</si>
  <si>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</si>
  <si>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</si>
  <si>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</si>
  <si>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</si>
  <si>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</si>
  <si>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</si>
  <si>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</si>
  <si>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</si>
  <si>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</si>
  <si>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</si>
  <si>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</si>
  <si>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</si>
  <si>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</si>
  <si>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</si>
  <si>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</si>
  <si>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</si>
  <si>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</si>
  <si>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</si>
  <si>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</si>
  <si>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</si>
  <si>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</si>
  <si>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</si>
  <si>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</si>
  <si>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</si>
  <si>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</si>
  <si>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</si>
  <si>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</si>
  <si>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</si>
  <si>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</si>
  <si>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</si>
  <si>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</si>
  <si>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</si>
  <si>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</si>
  <si>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</si>
  <si>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</si>
  <si>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</si>
  <si>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</si>
  <si>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</si>
  <si>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</si>
  <si>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</si>
  <si>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</si>
  <si>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</si>
  <si>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</si>
  <si>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</si>
  <si>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</si>
  <si>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</si>
  <si>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</si>
  <si>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</si>
  <si>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</si>
  <si>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</si>
  <si>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</si>
  <si>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</si>
  <si>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</si>
  <si>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</si>
  <si>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</si>
  <si>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</si>
  <si>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</si>
  <si>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</si>
  <si>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</si>
  <si>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</si>
  <si>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</si>
  <si>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</si>
  <si>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</si>
  <si>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</si>
  <si>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</si>
  <si>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</si>
  <si>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</si>
  <si>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</si>
  <si>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</si>
  <si>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</si>
  <si>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</si>
  <si>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</si>
  <si>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</si>
  <si>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</si>
  <si>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</si>
  <si>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</si>
  <si>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</si>
  <si>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</si>
  <si>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</si>
  <si>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</si>
  <si>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</si>
  <si>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</si>
  <si>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</si>
  <si>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</si>
  <si>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</si>
  <si>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</si>
  <si>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</si>
  <si>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</si>
  <si>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</si>
  <si>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</si>
  <si>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</si>
  <si>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</si>
  <si>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</si>
  <si>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</si>
  <si>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</si>
  <si>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</si>
  <si>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</si>
  <si>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</si>
  <si>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</si>
  <si>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</si>
  <si>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</si>
  <si>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</si>
  <si>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</si>
  <si>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</si>
  <si>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</si>
  <si>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</si>
  <si>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</si>
  <si>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</si>
  <si>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</si>
  <si>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</si>
  <si>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</si>
  <si>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</si>
  <si>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</si>
  <si>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</si>
  <si>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</si>
  <si>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</si>
  <si>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</si>
  <si>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</si>
  <si>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</si>
  <si>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</si>
  <si>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</si>
  <si>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</si>
  <si>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</si>
  <si>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</si>
  <si>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</si>
  <si>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</si>
  <si>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</si>
  <si>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</si>
  <si>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</si>
  <si>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</si>
  <si>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</si>
  <si>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</si>
  <si>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</si>
  <si>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</si>
  <si>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</si>
  <si>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</si>
  <si>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</si>
  <si>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</si>
  <si>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</si>
  <si>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</si>
  <si>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</si>
  <si>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</si>
  <si>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</si>
  <si>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</si>
  <si>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</si>
  <si>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</si>
  <si>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</si>
  <si>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</si>
  <si>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</si>
  <si>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</si>
  <si>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</si>
  <si>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</si>
  <si>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</si>
  <si>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</si>
  <si>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</si>
  <si>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</si>
  <si>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</si>
  <si>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</si>
  <si>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</si>
  <si>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</si>
  <si>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</si>
  <si>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</si>
  <si>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</si>
  <si>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</si>
  <si>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</si>
  <si>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</si>
  <si>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</si>
  <si>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</si>
  <si>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</si>
  <si>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</si>
  <si>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</si>
  <si>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</si>
  <si>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</si>
  <si>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</si>
  <si>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</si>
  <si>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</si>
  <si>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</si>
  <si>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</si>
  <si>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</si>
  <si>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</si>
  <si>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</si>
  <si>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</si>
  <si>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</si>
  <si>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</si>
  <si>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</si>
  <si>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</si>
  <si>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</si>
  <si>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</si>
  <si>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</si>
  <si>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</si>
  <si>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</si>
  <si>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</si>
  <si>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</si>
  <si>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</si>
  <si>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</si>
  <si>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</si>
  <si>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</si>
  <si>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</si>
  <si>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</si>
  <si>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</si>
  <si>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</si>
  <si>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</si>
  <si>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</si>
  <si>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</si>
  <si>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</si>
  <si>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</si>
  <si>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</si>
  <si>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</si>
  <si>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</si>
  <si>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</si>
  <si>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</si>
  <si>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</si>
  <si>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</si>
  <si>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</si>
  <si>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</si>
  <si>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</si>
  <si>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</si>
  <si>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</si>
  <si>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</si>
  <si>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</si>
  <si>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</si>
  <si>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</si>
  <si>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</si>
  <si>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</si>
  <si>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</si>
  <si>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</si>
  <si>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</si>
  <si>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</si>
  <si>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</si>
  <si>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</si>
  <si>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</si>
  <si>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</si>
  <si>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</si>
  <si>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</si>
  <si>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</si>
  <si>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</si>
  <si>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</si>
  <si>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</si>
  <si>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</si>
  <si>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</si>
  <si>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</si>
  <si>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</si>
  <si>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</si>
  <si>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</si>
  <si>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</si>
  <si>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</si>
  <si>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</si>
  <si>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</si>
  <si>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</si>
  <si>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</si>
  <si>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</si>
  <si>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</si>
  <si>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</si>
  <si>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</si>
  <si>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</si>
  <si>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</si>
  <si>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</si>
  <si>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</si>
  <si>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</si>
  <si>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</si>
  <si>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</si>
  <si>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</si>
  <si>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</si>
  <si>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</si>
  <si>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</si>
  <si>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</si>
  <si>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</si>
  <si>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</si>
  <si>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</si>
  <si>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</si>
  <si>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</si>
  <si>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</si>
  <si>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</si>
  <si>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</si>
  <si>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</si>
  <si>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</si>
  <si>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</si>
  <si>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</si>
  <si>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</si>
  <si>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</si>
  <si>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</si>
  <si>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</si>
  <si>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</si>
  <si>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</si>
  <si>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</si>
  <si>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</si>
  <si>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</si>
  <si>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</si>
  <si>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</si>
  <si>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</si>
  <si>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</si>
  <si>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</si>
  <si>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</si>
  <si>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</si>
  <si>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</si>
  <si>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</si>
  <si>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</si>
  <si>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</si>
  <si>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</si>
  <si>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</si>
  <si>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</si>
  <si>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</si>
  <si>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</si>
  <si>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</si>
  <si>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</si>
  <si>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</si>
  <si>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</si>
  <si>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</si>
  <si>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</si>
  <si>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</si>
  <si>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</si>
  <si>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</si>
  <si>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</si>
  <si>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</si>
  <si>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</si>
  <si>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</si>
  <si>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</si>
  <si>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</si>
  <si>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</si>
  <si>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</si>
  <si>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</si>
  <si>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</si>
  <si>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</si>
  <si>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</si>
  <si>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</si>
  <si>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</si>
  <si>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</si>
  <si>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</si>
  <si>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</si>
  <si>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</si>
  <si>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</si>
  <si>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</si>
  <si>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</si>
  <si>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</si>
  <si>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</si>
  <si>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</si>
  <si>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</si>
  <si>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</si>
  <si>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</si>
  <si>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</si>
  <si>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</si>
  <si>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</si>
  <si>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</si>
  <si>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</si>
  <si>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</si>
  <si>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</si>
  <si>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</si>
  <si>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</si>
  <si>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</si>
  <si>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</si>
  <si>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</si>
  <si>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</si>
  <si>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</si>
  <si>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</si>
  <si>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</si>
  <si>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</si>
  <si>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</si>
  <si>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</si>
  <si>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</si>
  <si>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</si>
  <si>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</si>
  <si>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</si>
  <si>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</si>
  <si>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</si>
  <si>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</si>
  <si>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</si>
  <si>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</si>
  <si>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</si>
  <si>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</si>
  <si>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</si>
  <si>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</si>
  <si>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</si>
  <si>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</si>
  <si>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</si>
  <si>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</si>
  <si>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</si>
  <si>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</si>
  <si>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</si>
  <si>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</si>
  <si>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</si>
  <si>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</si>
  <si>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</si>
  <si>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</si>
  <si>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</si>
  <si>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</si>
  <si>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</si>
  <si>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</si>
  <si>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</si>
  <si>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</si>
  <si>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</si>
  <si>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</si>
  <si>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</si>
  <si>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</si>
  <si>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</si>
  <si>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</si>
  <si>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</si>
  <si>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</si>
  <si>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</si>
  <si>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</si>
  <si>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</si>
  <si>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</si>
  <si>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</si>
  <si>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</si>
  <si>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</si>
  <si>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</si>
  <si>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</si>
  <si>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</si>
  <si>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</si>
  <si>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</si>
  <si>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</si>
  <si>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</si>
  <si>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</si>
  <si>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</si>
  <si>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</si>
  <si>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</si>
  <si>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</si>
  <si>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</si>
  <si>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</si>
  <si>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</si>
  <si>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</si>
  <si>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</si>
  <si>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</si>
  <si>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</si>
  <si>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</si>
  <si>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</si>
  <si>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</si>
  <si>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</si>
  <si>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</si>
  <si>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</si>
  <si>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</si>
  <si>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</si>
  <si>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</si>
  <si>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</si>
  <si>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</si>
  <si>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</si>
  <si>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</si>
  <si>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</si>
  <si>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</si>
  <si>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</si>
  <si>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</si>
  <si>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</si>
  <si>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</si>
  <si>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</si>
  <si>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</si>
  <si>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</si>
  <si>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</si>
  <si>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</si>
  <si>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</si>
  <si>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</si>
  <si>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</si>
  <si>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</si>
  <si>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</si>
  <si>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</si>
  <si>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</si>
  <si>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</si>
  <si>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</si>
  <si>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</si>
  <si>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</si>
  <si>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</si>
  <si>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</si>
  <si>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</si>
  <si>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</si>
  <si>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</si>
  <si>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</si>
  <si>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</si>
  <si>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</si>
  <si>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</si>
  <si>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</si>
  <si>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</si>
  <si>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</si>
  <si>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</si>
  <si>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</si>
  <si>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</si>
  <si>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</si>
  <si>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</si>
  <si>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</si>
  <si>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</si>
  <si>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</si>
  <si>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</si>
  <si>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</si>
  <si>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</si>
  <si>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</si>
  <si>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</si>
  <si>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</si>
  <si>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</si>
  <si>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</si>
  <si>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</si>
  <si>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</si>
  <si>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</si>
  <si>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</si>
  <si>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</si>
  <si>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</si>
  <si>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</si>
  <si>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</si>
  <si>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</si>
  <si>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</si>
  <si>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</si>
  <si>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</si>
  <si>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</si>
  <si>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</si>
  <si>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</si>
  <si>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</si>
  <si>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</si>
  <si>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</si>
  <si>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</si>
  <si>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</si>
  <si>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</si>
  <si>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</si>
  <si>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</si>
  <si>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</si>
  <si>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</si>
  <si>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</si>
  <si>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</si>
  <si>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</si>
  <si>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</si>
  <si>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</si>
  <si>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</si>
  <si>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</si>
  <si>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</si>
  <si>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</si>
  <si>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</si>
  <si>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</si>
  <si>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</si>
  <si>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</si>
  <si>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</si>
  <si>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</si>
  <si>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</si>
  <si>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</si>
  <si>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</si>
  <si>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</si>
  <si>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</si>
  <si>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</si>
  <si>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</si>
  <si>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</si>
  <si>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</si>
  <si>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</si>
  <si>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</si>
  <si>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</si>
  <si>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</si>
  <si>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</si>
  <si>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</si>
  <si>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</si>
  <si>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</si>
  <si>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</si>
  <si>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</si>
  <si>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</si>
  <si>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</si>
  <si>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</si>
  <si>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</si>
  <si>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</si>
  <si>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</si>
  <si>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</si>
  <si>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</si>
  <si>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</si>
  <si>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</si>
  <si>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</si>
  <si>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</si>
  <si>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</si>
  <si>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</si>
  <si>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</si>
  <si>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</si>
  <si>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</si>
  <si>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</si>
  <si>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</si>
  <si>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</si>
  <si>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</si>
  <si>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</si>
  <si>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</si>
  <si>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</si>
  <si>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</si>
  <si>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</si>
  <si>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</si>
  <si>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</si>
  <si>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</si>
  <si>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</si>
  <si>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</si>
  <si>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</si>
  <si>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</si>
  <si>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</si>
  <si>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</si>
  <si>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</si>
  <si>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</si>
  <si>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</si>
  <si>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</si>
  <si>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</si>
  <si>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</si>
  <si>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</si>
  <si>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</si>
  <si>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</si>
  <si>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</si>
  <si>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</si>
  <si>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</si>
  <si>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</si>
  <si>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</si>
  <si>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</si>
  <si>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</si>
  <si>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</si>
  <si>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</si>
  <si>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</si>
  <si>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</si>
  <si>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</si>
  <si>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</si>
  <si>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</si>
  <si>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</si>
  <si>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</si>
  <si>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</si>
  <si>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</si>
  <si>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</si>
  <si>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</si>
  <si>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</si>
  <si>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</si>
  <si>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</si>
  <si>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</si>
  <si>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</si>
  <si>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</si>
  <si>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</si>
  <si>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</si>
  <si>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</si>
  <si>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</si>
  <si>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</si>
  <si>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</si>
  <si>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</si>
  <si>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</si>
  <si>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</si>
  <si>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</si>
  <si>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</si>
  <si>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</si>
  <si>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</si>
  <si>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</si>
  <si>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</si>
  <si>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</si>
  <si>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</si>
  <si>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</si>
  <si>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</si>
  <si>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</si>
  <si>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</si>
  <si>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</si>
  <si>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</si>
  <si>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</si>
  <si>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</si>
  <si>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</si>
  <si>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</si>
  <si>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</si>
  <si>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</si>
  <si>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</si>
  <si>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</si>
  <si>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</si>
  <si>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</si>
  <si>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</si>
  <si>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</si>
  <si>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</si>
  <si>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</si>
  <si>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</si>
  <si>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</si>
  <si>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</si>
  <si>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</si>
  <si>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</si>
  <si>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</si>
  <si>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</si>
  <si>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</si>
  <si>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</si>
  <si>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</si>
  <si>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</si>
  <si>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</si>
  <si>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</si>
  <si>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</si>
  <si>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</si>
  <si>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</si>
  <si>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</si>
  <si>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</si>
  <si>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</si>
  <si>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</si>
  <si>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</si>
  <si>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</si>
  <si>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</si>
  <si>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</si>
  <si>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</si>
  <si>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</si>
  <si>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</si>
  <si>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</si>
  <si>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</si>
  <si>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</si>
  <si>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</si>
  <si>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</si>
  <si>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</si>
  <si>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</si>
  <si>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</si>
  <si>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</si>
  <si>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</si>
  <si>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</si>
  <si>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</si>
  <si>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</si>
  <si>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</si>
  <si>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Обща сума IІІ:</t>
  </si>
  <si>
    <t>Обща сума за страната (I+II+III):</t>
  </si>
  <si>
    <t>Даниел  Ризов</t>
  </si>
  <si>
    <t>Даниел Ризов</t>
  </si>
  <si>
    <t>27 ноември 2014 г.</t>
  </si>
  <si>
    <t>Дата на съставяне: 27 ноември 2014 г.</t>
  </si>
  <si>
    <t>Отчетен период: III-то тримесечие 2014 г.</t>
  </si>
  <si>
    <t xml:space="preserve">Дата на съставяне: 27 ноември 2014 г.                                     </t>
  </si>
  <si>
    <t xml:space="preserve">                Дата  на съставяне: 27 ноември 2014 г.</t>
  </si>
  <si>
    <t>Отчетен период: ІII-то  тримесечие 2014 г.</t>
  </si>
  <si>
    <t>Дата на съставяне  27 ноември 2014 г.</t>
  </si>
  <si>
    <t>Отчетен период : ІII-то тримесечие 2014 г.</t>
  </si>
  <si>
    <t>Дата на съставяне: 27 ноември  2014 г.</t>
  </si>
  <si>
    <r>
      <t xml:space="preserve">Отчетен период: ІII-то тримесечие 2014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</si>
  <si>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27 ноември  2014 г.</t>
    </r>
  </si>
  <si>
    <t>14. "Лазурно море" АД  София</t>
  </si>
  <si>
    <t>15."ИП Фаворит" АД  София</t>
  </si>
  <si>
    <t>16. Други инвестиции</t>
  </si>
  <si>
    <t>ІII-то  тримесечие 2014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</si>
</sst>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pane xSplit="14970" topLeftCell="H1" activePane="topLeft" state="split"/>
      <selection pane="topLeft" activeCell="A106" sqref="A106"/>
      <selection pane="topRight" activeCell="H1" sqref="H1"/>
    </sheetView>
  </sheetViews>
  <sheetFormatPr defaultColWidth="9.25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908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4376</v>
      </c>
      <c r="D11" s="220">
        <v>4376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2904</v>
      </c>
      <c r="D12" s="220">
        <v>3062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19645</v>
      </c>
      <c r="D13" s="220">
        <v>17010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1123</v>
      </c>
      <c r="D14" s="220">
        <v>1170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514</v>
      </c>
      <c r="D15" s="220">
        <v>556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33</v>
      </c>
      <c r="D16" s="220">
        <v>45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6120</v>
      </c>
      <c r="D17" s="220">
        <v>5907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1074</v>
      </c>
      <c r="D18" s="220">
        <v>1123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35789</v>
      </c>
      <c r="D19" s="224">
        <f>SUM(D11:D18)</f>
        <v>33249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161</v>
      </c>
      <c r="D20" s="220">
        <v>171</v>
      </c>
      <c r="E20" s="315" t="s">
        <v>56</v>
      </c>
      <c r="F20" s="320" t="s">
        <v>57</v>
      </c>
      <c r="G20" s="221">
        <v>13195</v>
      </c>
      <c r="H20" s="221">
        <v>13195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19835</v>
      </c>
      <c r="H21" s="225">
        <f>SUM(H22:H24)</f>
        <v>19837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7</v>
      </c>
      <c r="D24" s="220">
        <v>11</v>
      </c>
      <c r="E24" s="315" t="s">
        <v>71</v>
      </c>
      <c r="F24" s="320" t="s">
        <v>72</v>
      </c>
      <c r="G24" s="221">
        <v>19134</v>
      </c>
      <c r="H24" s="221">
        <v>19136</v>
      </c>
    </row>
    <row r="25" spans="1:18" ht="1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33044</v>
      </c>
      <c r="H25" s="223">
        <f>H19+H20+H21</f>
        <v>33046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600</v>
      </c>
      <c r="D26" s="220">
        <v>678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607</v>
      </c>
      <c r="D27" s="224">
        <f>SUM(D23:D26)</f>
        <v>689</v>
      </c>
      <c r="E27" s="331" t="s">
        <v>82</v>
      </c>
      <c r="F27" s="320" t="s">
        <v>83</v>
      </c>
      <c r="G27" s="223">
        <f>SUM(G28:G30)</f>
        <v>-3005</v>
      </c>
      <c r="H27" s="223">
        <f>SUM(H28:H30)</f>
        <v>-3052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3621</v>
      </c>
      <c r="H28" s="221">
        <v>3223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-6626</v>
      </c>
      <c r="H29" s="418">
        <v>-6275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184</v>
      </c>
      <c r="H31" s="221">
        <v>218</v>
      </c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/>
      <c r="H32" s="418"/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-2821</v>
      </c>
      <c r="H33" s="223">
        <f>H27+H31+H32</f>
        <v>-2834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4387</v>
      </c>
      <c r="D34" s="224">
        <f>SUM(D35:D38)</f>
        <v>2370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32580</v>
      </c>
      <c r="H36" s="223">
        <f>H25+H17+H33</f>
        <v>32569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4387</v>
      </c>
      <c r="D37" s="220">
        <v>2370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12349</v>
      </c>
      <c r="H39" s="221">
        <v>12324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/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4387</v>
      </c>
      <c r="D45" s="224">
        <f>D34+D39+D44</f>
        <v>2370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4313</v>
      </c>
      <c r="D47" s="220">
        <v>4313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/>
      <c r="D48" s="220"/>
      <c r="E48" s="315" t="s">
        <v>148</v>
      </c>
      <c r="F48" s="320" t="s">
        <v>149</v>
      </c>
      <c r="G48" s="221">
        <v>499</v>
      </c>
      <c r="H48" s="221">
        <v>472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499</v>
      </c>
      <c r="H49" s="223">
        <f>SUM(H43:H48)</f>
        <v>472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4313</v>
      </c>
      <c r="D51" s="224">
        <f>SUM(D47:D50)</f>
        <v>4313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61</v>
      </c>
    </row>
    <row r="54" spans="1:8" ht="15">
      <c r="A54" s="313" t="s">
        <v>165</v>
      </c>
      <c r="B54" s="327" t="s">
        <v>166</v>
      </c>
      <c r="C54" s="220">
        <v>65</v>
      </c>
      <c r="D54" s="220">
        <v>65</v>
      </c>
      <c r="E54" s="315" t="s">
        <v>167</v>
      </c>
      <c r="F54" s="323" t="s">
        <v>168</v>
      </c>
      <c r="G54" s="221">
        <v>48</v>
      </c>
      <c r="H54" s="221">
        <v>53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46680</v>
      </c>
      <c r="D55" s="224">
        <f>D19+D20+D21+D27+D32+D45+D51+D53+D54</f>
        <v>42215</v>
      </c>
      <c r="E55" s="315" t="s">
        <v>171</v>
      </c>
      <c r="F55" s="339" t="s">
        <v>172</v>
      </c>
      <c r="G55" s="223">
        <f>G49+G51+G52+G53+G54</f>
        <v>608</v>
      </c>
      <c r="H55" s="223">
        <f>H49+H51+H52+H53+H54</f>
        <v>586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4139</v>
      </c>
      <c r="D58" s="220">
        <v>4584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4200</v>
      </c>
      <c r="D59" s="220">
        <v>3766</v>
      </c>
      <c r="E59" s="329" t="s">
        <v>180</v>
      </c>
      <c r="F59" s="320" t="s">
        <v>181</v>
      </c>
      <c r="G59" s="221">
        <v>2938</v>
      </c>
      <c r="H59" s="221">
        <v>2510</v>
      </c>
      <c r="M59" s="226"/>
    </row>
    <row r="60" spans="1:8" ht="15">
      <c r="A60" s="313" t="s">
        <v>182</v>
      </c>
      <c r="B60" s="319" t="s">
        <v>183</v>
      </c>
      <c r="C60" s="220">
        <v>317</v>
      </c>
      <c r="D60" s="220">
        <v>377</v>
      </c>
      <c r="E60" s="315" t="s">
        <v>184</v>
      </c>
      <c r="F60" s="320" t="s">
        <v>185</v>
      </c>
      <c r="G60" s="221">
        <v>447</v>
      </c>
      <c r="H60" s="221">
        <v>63</v>
      </c>
    </row>
    <row r="61" spans="1:18" ht="15">
      <c r="A61" s="313" t="s">
        <v>186</v>
      </c>
      <c r="B61" s="322" t="s">
        <v>187</v>
      </c>
      <c r="C61" s="220">
        <v>5130</v>
      </c>
      <c r="D61" s="220">
        <v>4812</v>
      </c>
      <c r="E61" s="321" t="s">
        <v>188</v>
      </c>
      <c r="F61" s="350" t="s">
        <v>189</v>
      </c>
      <c r="G61" s="223">
        <f>SUM(G62:G68)</f>
        <v>18097</v>
      </c>
      <c r="H61" s="223">
        <f>SUM(H62:H68)</f>
        <v>12622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>
        <v>7415</v>
      </c>
      <c r="H62" s="221">
        <v>8443</v>
      </c>
    </row>
    <row r="63" spans="1:13" ht="15">
      <c r="A63" s="313" t="s">
        <v>194</v>
      </c>
      <c r="B63" s="319" t="s">
        <v>195</v>
      </c>
      <c r="C63" s="220">
        <v>10</v>
      </c>
      <c r="D63" s="220">
        <v>8</v>
      </c>
      <c r="E63" s="315" t="s">
        <v>196</v>
      </c>
      <c r="F63" s="320" t="s">
        <v>197</v>
      </c>
      <c r="G63" s="221">
        <v>6370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13796</v>
      </c>
      <c r="D64" s="224">
        <f>SUM(D58:D63)</f>
        <v>13547</v>
      </c>
      <c r="E64" s="315" t="s">
        <v>199</v>
      </c>
      <c r="F64" s="320" t="s">
        <v>200</v>
      </c>
      <c r="G64" s="221">
        <v>1480</v>
      </c>
      <c r="H64" s="221">
        <v>1409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1618</v>
      </c>
      <c r="H65" s="221">
        <v>1546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847</v>
      </c>
      <c r="H66" s="221">
        <v>863</v>
      </c>
    </row>
    <row r="67" spans="1:8" ht="15">
      <c r="A67" s="313" t="s">
        <v>206</v>
      </c>
      <c r="B67" s="319" t="s">
        <v>207</v>
      </c>
      <c r="C67" s="220">
        <v>949</v>
      </c>
      <c r="D67" s="220">
        <v>650</v>
      </c>
      <c r="E67" s="315" t="s">
        <v>208</v>
      </c>
      <c r="F67" s="320" t="s">
        <v>209</v>
      </c>
      <c r="G67" s="221">
        <v>195</v>
      </c>
      <c r="H67" s="221">
        <v>188</v>
      </c>
    </row>
    <row r="68" spans="1:8" ht="15">
      <c r="A68" s="313" t="s">
        <v>210</v>
      </c>
      <c r="B68" s="319" t="s">
        <v>211</v>
      </c>
      <c r="C68" s="220">
        <v>2642</v>
      </c>
      <c r="D68" s="220">
        <v>1634</v>
      </c>
      <c r="E68" s="315" t="s">
        <v>212</v>
      </c>
      <c r="F68" s="320" t="s">
        <v>213</v>
      </c>
      <c r="G68" s="221">
        <v>172</v>
      </c>
      <c r="H68" s="221">
        <v>158</v>
      </c>
    </row>
    <row r="69" spans="1:8" ht="15">
      <c r="A69" s="313" t="s">
        <v>214</v>
      </c>
      <c r="B69" s="319" t="s">
        <v>215</v>
      </c>
      <c r="C69" s="220">
        <v>148</v>
      </c>
      <c r="D69" s="220">
        <v>240</v>
      </c>
      <c r="E69" s="329" t="s">
        <v>77</v>
      </c>
      <c r="F69" s="320" t="s">
        <v>216</v>
      </c>
      <c r="G69" s="221">
        <v>213</v>
      </c>
      <c r="H69" s="221">
        <v>192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11</v>
      </c>
      <c r="H70" s="221">
        <v>37</v>
      </c>
    </row>
    <row r="71" spans="1:18" ht="15">
      <c r="A71" s="313" t="s">
        <v>221</v>
      </c>
      <c r="B71" s="319" t="s">
        <v>222</v>
      </c>
      <c r="C71" s="220">
        <v>100</v>
      </c>
      <c r="D71" s="220">
        <v>96</v>
      </c>
      <c r="E71" s="331" t="s">
        <v>45</v>
      </c>
      <c r="F71" s="351" t="s">
        <v>223</v>
      </c>
      <c r="G71" s="230">
        <f>G59+G60+G61+G69+G70</f>
        <v>21706</v>
      </c>
      <c r="H71" s="230">
        <f>H59+H60+H61+H69+H70</f>
        <v>15424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326</v>
      </c>
      <c r="D72" s="220">
        <v>440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513</v>
      </c>
      <c r="D74" s="220">
        <v>408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4725</v>
      </c>
      <c r="D75" s="224">
        <f>SUM(D67:D74)</f>
        <v>3515</v>
      </c>
      <c r="E75" s="329" t="s">
        <v>159</v>
      </c>
      <c r="F75" s="323" t="s">
        <v>233</v>
      </c>
      <c r="G75" s="221">
        <v>4</v>
      </c>
      <c r="H75" s="221">
        <v>21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21710</v>
      </c>
      <c r="H79" s="231">
        <f>H71+H74+H75+H76</f>
        <v>15445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80</v>
      </c>
      <c r="D87" s="220">
        <v>41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1760</v>
      </c>
      <c r="D88" s="220">
        <v>1386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174</v>
      </c>
      <c r="D89" s="220">
        <v>166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2014</v>
      </c>
      <c r="D91" s="224">
        <f>SUM(D87:D90)</f>
        <v>1593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32</v>
      </c>
      <c r="D92" s="220">
        <v>54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20567</v>
      </c>
      <c r="D93" s="224">
        <f>D64+D75+D84+D91+D92</f>
        <v>18709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67247</v>
      </c>
      <c r="D94" s="233">
        <f>D93+D55</f>
        <v>60924</v>
      </c>
      <c r="E94" s="368" t="s">
        <v>269</v>
      </c>
      <c r="F94" s="369" t="s">
        <v>270</v>
      </c>
      <c r="G94" s="234">
        <f>G36+G39+G55+G79</f>
        <v>67247</v>
      </c>
      <c r="H94" s="234">
        <f>H36+H39+H55+H79</f>
        <v>60924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894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892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1">
      <selection activeCell="C39" sqref="C39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896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9131</v>
      </c>
      <c r="D9" s="90">
        <v>13618</v>
      </c>
      <c r="E9" s="390" t="s">
        <v>283</v>
      </c>
      <c r="F9" s="392" t="s">
        <v>284</v>
      </c>
      <c r="G9" s="99">
        <v>15581</v>
      </c>
      <c r="H9" s="99">
        <v>20677</v>
      </c>
    </row>
    <row r="10" spans="1:8" ht="12">
      <c r="A10" s="390" t="s">
        <v>285</v>
      </c>
      <c r="B10" s="391" t="s">
        <v>286</v>
      </c>
      <c r="C10" s="90">
        <v>1836</v>
      </c>
      <c r="D10" s="90">
        <v>1763</v>
      </c>
      <c r="E10" s="390" t="s">
        <v>287</v>
      </c>
      <c r="F10" s="392" t="s">
        <v>288</v>
      </c>
      <c r="G10" s="99">
        <v>2105</v>
      </c>
      <c r="H10" s="99">
        <v>2324</v>
      </c>
    </row>
    <row r="11" spans="1:8" ht="12">
      <c r="A11" s="390" t="s">
        <v>289</v>
      </c>
      <c r="B11" s="391" t="s">
        <v>290</v>
      </c>
      <c r="C11" s="90">
        <v>1424</v>
      </c>
      <c r="D11" s="90">
        <v>1305</v>
      </c>
      <c r="E11" s="393" t="s">
        <v>291</v>
      </c>
      <c r="F11" s="392" t="s">
        <v>292</v>
      </c>
      <c r="G11" s="99">
        <v>1262</v>
      </c>
      <c r="H11" s="99">
        <v>1278</v>
      </c>
    </row>
    <row r="12" spans="1:8" ht="12">
      <c r="A12" s="390" t="s">
        <v>293</v>
      </c>
      <c r="B12" s="391" t="s">
        <v>294</v>
      </c>
      <c r="C12" s="90">
        <v>5300</v>
      </c>
      <c r="D12" s="90">
        <v>5894</v>
      </c>
      <c r="E12" s="393" t="s">
        <v>77</v>
      </c>
      <c r="F12" s="392" t="s">
        <v>295</v>
      </c>
      <c r="G12" s="99">
        <v>1434</v>
      </c>
      <c r="H12" s="99">
        <v>1540</v>
      </c>
    </row>
    <row r="13" spans="1:18" ht="12">
      <c r="A13" s="390" t="s">
        <v>296</v>
      </c>
      <c r="B13" s="391" t="s">
        <v>297</v>
      </c>
      <c r="C13" s="90">
        <v>1072</v>
      </c>
      <c r="D13" s="90">
        <v>1152</v>
      </c>
      <c r="E13" s="394" t="s">
        <v>50</v>
      </c>
      <c r="F13" s="395" t="s">
        <v>298</v>
      </c>
      <c r="G13" s="417">
        <f>SUM(G9:G12)</f>
        <v>20382</v>
      </c>
      <c r="H13" s="417">
        <f>SUM(H9:H12)</f>
        <v>25819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2326</v>
      </c>
      <c r="D14" s="90">
        <v>2556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-1066</v>
      </c>
      <c r="D15" s="91">
        <v>-1290</v>
      </c>
      <c r="E15" s="388" t="s">
        <v>303</v>
      </c>
      <c r="F15" s="397" t="s">
        <v>304</v>
      </c>
      <c r="G15" s="99">
        <v>7</v>
      </c>
      <c r="H15" s="99">
        <v>6</v>
      </c>
    </row>
    <row r="16" spans="1:8" ht="12">
      <c r="A16" s="390" t="s">
        <v>305</v>
      </c>
      <c r="B16" s="391" t="s">
        <v>306</v>
      </c>
      <c r="C16" s="91">
        <v>176</v>
      </c>
      <c r="D16" s="91">
        <v>324</v>
      </c>
      <c r="E16" s="390" t="s">
        <v>307</v>
      </c>
      <c r="F16" s="396" t="s">
        <v>308</v>
      </c>
      <c r="G16" s="101">
        <v>7</v>
      </c>
      <c r="H16" s="101">
        <v>6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20199</v>
      </c>
      <c r="D19" s="93">
        <f>SUM(D9:D17)</f>
        <v>25322</v>
      </c>
      <c r="E19" s="400" t="s">
        <v>315</v>
      </c>
      <c r="F19" s="396" t="s">
        <v>316</v>
      </c>
      <c r="G19" s="99">
        <v>23</v>
      </c>
      <c r="H19" s="99">
        <v>19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469</v>
      </c>
      <c r="H20" s="99">
        <v>142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/>
      <c r="H21" s="99"/>
    </row>
    <row r="22" spans="1:8" ht="24">
      <c r="A22" s="387" t="s">
        <v>322</v>
      </c>
      <c r="B22" s="402" t="s">
        <v>323</v>
      </c>
      <c r="C22" s="90">
        <v>282</v>
      </c>
      <c r="D22" s="90">
        <v>12</v>
      </c>
      <c r="E22" s="400" t="s">
        <v>324</v>
      </c>
      <c r="F22" s="396" t="s">
        <v>325</v>
      </c>
      <c r="G22" s="99">
        <v>8</v>
      </c>
      <c r="H22" s="99">
        <v>10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>
        <v>9</v>
      </c>
      <c r="H23" s="99">
        <v>2</v>
      </c>
    </row>
    <row r="24" spans="1:18" ht="12">
      <c r="A24" s="390" t="s">
        <v>330</v>
      </c>
      <c r="B24" s="402" t="s">
        <v>331</v>
      </c>
      <c r="C24" s="90">
        <v>25</v>
      </c>
      <c r="D24" s="90">
        <v>23</v>
      </c>
      <c r="E24" s="394" t="s">
        <v>102</v>
      </c>
      <c r="F24" s="397" t="s">
        <v>332</v>
      </c>
      <c r="G24" s="100">
        <f>SUM(G19:G23)</f>
        <v>509</v>
      </c>
      <c r="H24" s="100">
        <f>SUM(H19:H23)</f>
        <v>173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75</v>
      </c>
      <c r="D25" s="90">
        <v>74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382</v>
      </c>
      <c r="D26" s="93">
        <f>SUM(D22:D25)</f>
        <v>109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20581</v>
      </c>
      <c r="D28" s="94">
        <f>D26+D19</f>
        <v>25431</v>
      </c>
      <c r="E28" s="188" t="s">
        <v>337</v>
      </c>
      <c r="F28" s="397" t="s">
        <v>338</v>
      </c>
      <c r="G28" s="100">
        <f>G13+G15+G24</f>
        <v>20898</v>
      </c>
      <c r="H28" s="100">
        <f>H13+H15+H24</f>
        <v>25998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317</v>
      </c>
      <c r="D30" s="94">
        <f>IF((H28-D28)&gt;0,H28-D28,0)</f>
        <v>567</v>
      </c>
      <c r="E30" s="188" t="s">
        <v>341</v>
      </c>
      <c r="F30" s="397" t="s">
        <v>342</v>
      </c>
      <c r="G30" s="102">
        <f>IF((C28-G28)&gt;0,C28-G28,0)</f>
        <v>0</v>
      </c>
      <c r="H30" s="102">
        <f>IF((D28-H28)&gt;0,D28-H28,0)</f>
        <v>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/>
      <c r="H32" s="99"/>
    </row>
    <row r="33" spans="1:18" ht="12">
      <c r="A33" s="406" t="s">
        <v>350</v>
      </c>
      <c r="B33" s="403" t="s">
        <v>351</v>
      </c>
      <c r="C33" s="93">
        <f>C28+C31+C32</f>
        <v>20581</v>
      </c>
      <c r="D33" s="93">
        <f>D28+D31+D32</f>
        <v>25431</v>
      </c>
      <c r="E33" s="188" t="s">
        <v>352</v>
      </c>
      <c r="F33" s="397" t="s">
        <v>353</v>
      </c>
      <c r="G33" s="102">
        <f>G32+G31+G28</f>
        <v>20898</v>
      </c>
      <c r="H33" s="102">
        <f>H32+H31+H28</f>
        <v>25998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317</v>
      </c>
      <c r="D34" s="94">
        <f>IF((H33-D33)&gt;0,H33-D33,0)</f>
        <v>567</v>
      </c>
      <c r="E34" s="406" t="s">
        <v>356</v>
      </c>
      <c r="F34" s="397" t="s">
        <v>357</v>
      </c>
      <c r="G34" s="100"/>
      <c r="H34" s="100">
        <f>IF((D33-H33)&gt;0,D33-H33,0)</f>
        <v>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9</v>
      </c>
      <c r="D35" s="93">
        <v>41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9</v>
      </c>
      <c r="D36" s="90">
        <v>41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v>308</v>
      </c>
      <c r="D39" s="96">
        <f>IF(D34&gt;0,IF(D35&lt;0,D34,IF(D34-D35&gt;=0,D34-D35,0)),0)</f>
        <v>526</v>
      </c>
      <c r="E39" s="413" t="s">
        <v>368</v>
      </c>
      <c r="F39" s="189" t="s">
        <v>369</v>
      </c>
      <c r="G39" s="103"/>
      <c r="H39" s="103"/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124</v>
      </c>
      <c r="D40" s="95">
        <v>91</v>
      </c>
      <c r="E40" s="188" t="s">
        <v>370</v>
      </c>
      <c r="F40" s="189" t="s">
        <v>372</v>
      </c>
      <c r="G40" s="99">
        <v>82</v>
      </c>
      <c r="H40" s="99"/>
    </row>
    <row r="41" spans="1:18" ht="12">
      <c r="A41" s="188" t="s">
        <v>373</v>
      </c>
      <c r="B41" s="383" t="s">
        <v>374</v>
      </c>
      <c r="C41" s="97">
        <v>184</v>
      </c>
      <c r="D41" s="97">
        <v>435</v>
      </c>
      <c r="E41" s="188" t="s">
        <v>375</v>
      </c>
      <c r="F41" s="189" t="s">
        <v>376</v>
      </c>
      <c r="G41" s="102"/>
      <c r="H41" s="102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20898</v>
      </c>
      <c r="D42" s="98">
        <f>D33+D35+D39</f>
        <v>25998</v>
      </c>
      <c r="E42" s="191" t="s">
        <v>379</v>
      </c>
      <c r="F42" s="192" t="s">
        <v>380</v>
      </c>
      <c r="G42" s="102">
        <f>G39+G33</f>
        <v>20898</v>
      </c>
      <c r="H42" s="102">
        <f>H33+H39</f>
        <v>25998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895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892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36:D36 C38:D38 C40:D40 G19:H23 G15:H16 C22:D25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48" sqref="C48"/>
    </sheetView>
  </sheetViews>
  <sheetFormatPr defaultColWidth="9.25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896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21960</v>
      </c>
      <c r="D10" s="104">
        <v>26166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-14997</v>
      </c>
      <c r="D11" s="104">
        <v>-19329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-6298</v>
      </c>
      <c r="D13" s="104">
        <v>-7289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-314</v>
      </c>
      <c r="D14" s="104">
        <v>-365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-2</v>
      </c>
      <c r="D15" s="104">
        <v>-67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5</v>
      </c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-28</v>
      </c>
      <c r="D17" s="104">
        <v>-45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-18</v>
      </c>
      <c r="D18" s="104">
        <v>-11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69</v>
      </c>
      <c r="D19" s="104">
        <v>54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377</v>
      </c>
      <c r="D20" s="105">
        <f>SUM(D10:D19)</f>
        <v>-886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-2961</v>
      </c>
      <c r="D22" s="104">
        <v>-219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27</v>
      </c>
      <c r="D23" s="104">
        <v>41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>
        <v>578</v>
      </c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-36</v>
      </c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>
        <v>-19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/>
      <c r="D28" s="104"/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13</v>
      </c>
      <c r="D29" s="104">
        <v>16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>
        <v>-400</v>
      </c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-2779</v>
      </c>
      <c r="D32" s="105">
        <f>SUM(D22:D31)</f>
        <v>-181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4380</v>
      </c>
      <c r="D36" s="104">
        <v>4380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-557</v>
      </c>
      <c r="D37" s="104">
        <v>-3431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-24</v>
      </c>
      <c r="D38" s="104">
        <v>-60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-52</v>
      </c>
      <c r="D39" s="104">
        <v>-61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-146</v>
      </c>
      <c r="D40" s="104">
        <v>-154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-778</v>
      </c>
      <c r="D41" s="104">
        <v>275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2823</v>
      </c>
      <c r="D42" s="105">
        <f>SUM(D34:D41)</f>
        <v>949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421</v>
      </c>
      <c r="D43" s="105">
        <f>D42+D32+D20</f>
        <v>-118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1593</v>
      </c>
      <c r="D44" s="198">
        <v>1175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2014</v>
      </c>
      <c r="D45" s="105">
        <f>D44+D43</f>
        <v>1057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1840</v>
      </c>
      <c r="D46" s="106">
        <v>906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174</v>
      </c>
      <c r="D47" s="106">
        <v>151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897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892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C10">
      <selection activeCell="M17" sqref="M17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896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13195</v>
      </c>
      <c r="F11" s="108">
        <f>'справка №1-БАЛАНС'!H22</f>
        <v>696</v>
      </c>
      <c r="G11" s="108">
        <f>'справка №1-БАЛАНС'!H23</f>
        <v>5</v>
      </c>
      <c r="H11" s="110">
        <v>19136</v>
      </c>
      <c r="I11" s="108">
        <f>'справка №1-БАЛАНС'!H28+'справка №1-БАЛАНС'!H31</f>
        <v>3441</v>
      </c>
      <c r="J11" s="108">
        <f>'справка №1-БАЛАНС'!H29+'справка №1-БАЛАНС'!H32</f>
        <v>-6275</v>
      </c>
      <c r="K11" s="110">
        <v>0</v>
      </c>
      <c r="L11" s="451">
        <f>SUM(C11:K11)</f>
        <v>32569</v>
      </c>
      <c r="M11" s="108">
        <f>'справка №1-БАЛАНС'!H39</f>
        <v>12324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13195</v>
      </c>
      <c r="F15" s="111">
        <f t="shared" si="2"/>
        <v>696</v>
      </c>
      <c r="G15" s="111">
        <f t="shared" si="2"/>
        <v>5</v>
      </c>
      <c r="H15" s="111">
        <f t="shared" si="2"/>
        <v>19136</v>
      </c>
      <c r="I15" s="111">
        <f t="shared" si="2"/>
        <v>3441</v>
      </c>
      <c r="J15" s="111">
        <f t="shared" si="2"/>
        <v>-6275</v>
      </c>
      <c r="K15" s="111">
        <f t="shared" si="2"/>
        <v>0</v>
      </c>
      <c r="L15" s="451">
        <f t="shared" si="1"/>
        <v>32569</v>
      </c>
      <c r="M15" s="111">
        <f t="shared" si="2"/>
        <v>12324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184</v>
      </c>
      <c r="J16" s="452">
        <f>+'справка №1-БАЛАНС'!G32</f>
        <v>0</v>
      </c>
      <c r="K16" s="110"/>
      <c r="L16" s="451">
        <f t="shared" si="1"/>
        <v>184</v>
      </c>
      <c r="M16" s="110">
        <v>124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-171</v>
      </c>
      <c r="J17" s="112">
        <f>J18+J19</f>
        <v>0</v>
      </c>
      <c r="K17" s="112">
        <f t="shared" si="3"/>
        <v>0</v>
      </c>
      <c r="L17" s="451">
        <f t="shared" si="1"/>
        <v>-171</v>
      </c>
      <c r="M17" s="112">
        <f>M18+M19</f>
        <v>-98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-165</v>
      </c>
      <c r="J18" s="110"/>
      <c r="K18" s="110"/>
      <c r="L18" s="451">
        <f t="shared" si="1"/>
        <v>-165</v>
      </c>
      <c r="M18" s="110">
        <v>-94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>
        <v>-6</v>
      </c>
      <c r="J19" s="110"/>
      <c r="K19" s="110"/>
      <c r="L19" s="451">
        <f t="shared" si="1"/>
        <v>-6</v>
      </c>
      <c r="M19" s="110">
        <v>-4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-2</v>
      </c>
      <c r="I28" s="110">
        <v>351</v>
      </c>
      <c r="J28" s="110">
        <v>-351</v>
      </c>
      <c r="K28" s="110"/>
      <c r="L28" s="451">
        <f t="shared" si="1"/>
        <v>-2</v>
      </c>
      <c r="M28" s="110">
        <v>-1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13195</v>
      </c>
      <c r="F29" s="109">
        <f t="shared" si="6"/>
        <v>696</v>
      </c>
      <c r="G29" s="109">
        <f t="shared" si="6"/>
        <v>5</v>
      </c>
      <c r="H29" s="109">
        <f t="shared" si="6"/>
        <v>19134</v>
      </c>
      <c r="I29" s="109">
        <f t="shared" si="6"/>
        <v>3805</v>
      </c>
      <c r="J29" s="109">
        <f>J11+J17+J20+J21+J24+J28+J27+J16</f>
        <v>-6626</v>
      </c>
      <c r="K29" s="109">
        <f t="shared" si="6"/>
        <v>0</v>
      </c>
      <c r="L29" s="451">
        <f t="shared" si="1"/>
        <v>32580</v>
      </c>
      <c r="M29" s="109">
        <f>M11+M17+M20+M21+M24+M28+M27+M16</f>
        <v>12349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13195</v>
      </c>
      <c r="F32" s="109">
        <f t="shared" si="7"/>
        <v>696</v>
      </c>
      <c r="G32" s="109">
        <f t="shared" si="7"/>
        <v>5</v>
      </c>
      <c r="H32" s="109">
        <f t="shared" si="7"/>
        <v>19134</v>
      </c>
      <c r="I32" s="109">
        <f t="shared" si="7"/>
        <v>3805</v>
      </c>
      <c r="J32" s="109">
        <f t="shared" si="7"/>
        <v>-6626</v>
      </c>
      <c r="K32" s="109">
        <f t="shared" si="7"/>
        <v>0</v>
      </c>
      <c r="L32" s="451">
        <f t="shared" si="1"/>
        <v>32580</v>
      </c>
      <c r="M32" s="109">
        <f>M29+M30+M31</f>
        <v>12349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898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892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4">
      <selection activeCell="G35" sqref="G35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899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4376</v>
      </c>
      <c r="E9" s="259"/>
      <c r="F9" s="259"/>
      <c r="G9" s="125">
        <f>D9+E9-F9</f>
        <v>4376</v>
      </c>
      <c r="H9" s="115"/>
      <c r="I9" s="115"/>
      <c r="J9" s="125">
        <f>G9+H9-I9</f>
        <v>4376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4376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7383</v>
      </c>
      <c r="E10" s="259">
        <v>75</v>
      </c>
      <c r="F10" s="259">
        <v>1</v>
      </c>
      <c r="G10" s="125">
        <f aca="true" t="shared" si="2" ref="G10:G40">D10+E10-F10</f>
        <v>7457</v>
      </c>
      <c r="H10" s="115"/>
      <c r="I10" s="115"/>
      <c r="J10" s="125">
        <f aca="true" t="shared" si="3" ref="J10:J40">G10+H10-I10</f>
        <v>7457</v>
      </c>
      <c r="K10" s="115">
        <v>4321</v>
      </c>
      <c r="L10" s="115">
        <v>233</v>
      </c>
      <c r="M10" s="115">
        <v>1</v>
      </c>
      <c r="N10" s="125">
        <f aca="true" t="shared" si="4" ref="N10:N40">K10+L10-M10</f>
        <v>4553</v>
      </c>
      <c r="O10" s="115"/>
      <c r="P10" s="115"/>
      <c r="Q10" s="125">
        <f t="shared" si="0"/>
        <v>4553</v>
      </c>
      <c r="R10" s="125">
        <f t="shared" si="1"/>
        <v>2904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29716</v>
      </c>
      <c r="E11" s="259">
        <v>3480</v>
      </c>
      <c r="F11" s="259">
        <v>20</v>
      </c>
      <c r="G11" s="125">
        <f t="shared" si="2"/>
        <v>33176</v>
      </c>
      <c r="H11" s="115"/>
      <c r="I11" s="115"/>
      <c r="J11" s="125">
        <f t="shared" si="3"/>
        <v>33176</v>
      </c>
      <c r="K11" s="115">
        <v>12713</v>
      </c>
      <c r="L11" s="115">
        <v>833</v>
      </c>
      <c r="M11" s="115">
        <v>15</v>
      </c>
      <c r="N11" s="125">
        <f t="shared" si="4"/>
        <v>13531</v>
      </c>
      <c r="O11" s="115"/>
      <c r="P11" s="115"/>
      <c r="Q11" s="125">
        <f t="shared" si="0"/>
        <v>13531</v>
      </c>
      <c r="R11" s="125">
        <f t="shared" si="1"/>
        <v>19645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2156</v>
      </c>
      <c r="E12" s="259">
        <v>2</v>
      </c>
      <c r="F12" s="259"/>
      <c r="G12" s="125">
        <f t="shared" si="2"/>
        <v>2158</v>
      </c>
      <c r="H12" s="115"/>
      <c r="I12" s="115"/>
      <c r="J12" s="125">
        <f t="shared" si="3"/>
        <v>2158</v>
      </c>
      <c r="K12" s="115">
        <v>985</v>
      </c>
      <c r="L12" s="115">
        <v>50</v>
      </c>
      <c r="M12" s="115"/>
      <c r="N12" s="125">
        <f t="shared" si="4"/>
        <v>1035</v>
      </c>
      <c r="O12" s="115"/>
      <c r="P12" s="115"/>
      <c r="Q12" s="125">
        <f t="shared" si="0"/>
        <v>1035</v>
      </c>
      <c r="R12" s="125">
        <f t="shared" si="1"/>
        <v>1123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1897</v>
      </c>
      <c r="E13" s="259">
        <v>36</v>
      </c>
      <c r="F13" s="259">
        <v>162</v>
      </c>
      <c r="G13" s="125">
        <f t="shared" si="2"/>
        <v>1771</v>
      </c>
      <c r="H13" s="115"/>
      <c r="I13" s="115"/>
      <c r="J13" s="125">
        <f t="shared" si="3"/>
        <v>1771</v>
      </c>
      <c r="K13" s="115">
        <v>1341</v>
      </c>
      <c r="L13" s="115">
        <v>78</v>
      </c>
      <c r="M13" s="115">
        <v>162</v>
      </c>
      <c r="N13" s="125">
        <f t="shared" si="4"/>
        <v>1257</v>
      </c>
      <c r="O13" s="115"/>
      <c r="P13" s="115"/>
      <c r="Q13" s="125">
        <f t="shared" si="0"/>
        <v>1257</v>
      </c>
      <c r="R13" s="125">
        <f t="shared" si="1"/>
        <v>514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345</v>
      </c>
      <c r="E14" s="259">
        <v>6</v>
      </c>
      <c r="F14" s="259">
        <v>2</v>
      </c>
      <c r="G14" s="125">
        <f t="shared" si="2"/>
        <v>349</v>
      </c>
      <c r="H14" s="115"/>
      <c r="I14" s="115"/>
      <c r="J14" s="125">
        <f t="shared" si="3"/>
        <v>349</v>
      </c>
      <c r="K14" s="115">
        <v>300</v>
      </c>
      <c r="L14" s="115">
        <v>18</v>
      </c>
      <c r="M14" s="115">
        <v>2</v>
      </c>
      <c r="N14" s="125">
        <f t="shared" si="4"/>
        <v>316</v>
      </c>
      <c r="O14" s="115"/>
      <c r="P14" s="115"/>
      <c r="Q14" s="125">
        <f t="shared" si="0"/>
        <v>316</v>
      </c>
      <c r="R14" s="125">
        <f t="shared" si="1"/>
        <v>33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5906</v>
      </c>
      <c r="E15" s="259">
        <v>1051</v>
      </c>
      <c r="F15" s="259">
        <v>837</v>
      </c>
      <c r="G15" s="125">
        <f t="shared" si="2"/>
        <v>6120</v>
      </c>
      <c r="H15" s="115"/>
      <c r="I15" s="115"/>
      <c r="J15" s="125">
        <f t="shared" si="3"/>
        <v>6120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6120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2204</v>
      </c>
      <c r="E16" s="259">
        <v>23</v>
      </c>
      <c r="F16" s="259">
        <v>2</v>
      </c>
      <c r="G16" s="125">
        <f t="shared" si="2"/>
        <v>2225</v>
      </c>
      <c r="H16" s="115"/>
      <c r="I16" s="115"/>
      <c r="J16" s="125">
        <f t="shared" si="3"/>
        <v>2225</v>
      </c>
      <c r="K16" s="115">
        <v>1082</v>
      </c>
      <c r="L16" s="115">
        <v>73</v>
      </c>
      <c r="M16" s="115">
        <v>4</v>
      </c>
      <c r="N16" s="125">
        <f t="shared" si="4"/>
        <v>1151</v>
      </c>
      <c r="O16" s="115"/>
      <c r="P16" s="115"/>
      <c r="Q16" s="125">
        <f t="shared" si="5"/>
        <v>1151</v>
      </c>
      <c r="R16" s="125">
        <f t="shared" si="6"/>
        <v>1074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53983</v>
      </c>
      <c r="E17" s="264">
        <f aca="true" t="shared" si="7" ref="E17:P17">SUM(E9:E16)</f>
        <v>4673</v>
      </c>
      <c r="F17" s="264">
        <f t="shared" si="7"/>
        <v>1024</v>
      </c>
      <c r="G17" s="125">
        <f t="shared" si="2"/>
        <v>57632</v>
      </c>
      <c r="H17" s="126">
        <f t="shared" si="7"/>
        <v>0</v>
      </c>
      <c r="I17" s="126">
        <f t="shared" si="7"/>
        <v>0</v>
      </c>
      <c r="J17" s="125">
        <f t="shared" si="3"/>
        <v>57632</v>
      </c>
      <c r="K17" s="126">
        <f t="shared" si="7"/>
        <v>20742</v>
      </c>
      <c r="L17" s="126">
        <f t="shared" si="7"/>
        <v>1285</v>
      </c>
      <c r="M17" s="126">
        <f t="shared" si="7"/>
        <v>184</v>
      </c>
      <c r="N17" s="125">
        <f t="shared" si="4"/>
        <v>21843</v>
      </c>
      <c r="O17" s="126">
        <f t="shared" si="7"/>
        <v>0</v>
      </c>
      <c r="P17" s="126">
        <f t="shared" si="7"/>
        <v>0</v>
      </c>
      <c r="Q17" s="125">
        <f t="shared" si="5"/>
        <v>21843</v>
      </c>
      <c r="R17" s="125">
        <f t="shared" si="6"/>
        <v>35789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236</v>
      </c>
      <c r="L18" s="113">
        <v>10</v>
      </c>
      <c r="M18" s="113"/>
      <c r="N18" s="125">
        <f t="shared" si="4"/>
        <v>246</v>
      </c>
      <c r="O18" s="113"/>
      <c r="P18" s="113"/>
      <c r="Q18" s="125">
        <f t="shared" si="5"/>
        <v>246</v>
      </c>
      <c r="R18" s="125">
        <f t="shared" si="6"/>
        <v>161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/>
      <c r="E21" s="259"/>
      <c r="F21" s="259"/>
      <c r="G21" s="125">
        <f t="shared" si="2"/>
        <v>0</v>
      </c>
      <c r="H21" s="115"/>
      <c r="I21" s="115"/>
      <c r="J21" s="125">
        <f t="shared" si="3"/>
        <v>0</v>
      </c>
      <c r="K21" s="115"/>
      <c r="L21" s="115"/>
      <c r="M21" s="115"/>
      <c r="N21" s="125">
        <f t="shared" si="4"/>
        <v>0</v>
      </c>
      <c r="O21" s="115"/>
      <c r="P21" s="115"/>
      <c r="Q21" s="125">
        <f t="shared" si="5"/>
        <v>0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61</v>
      </c>
      <c r="E22" s="259"/>
      <c r="F22" s="259">
        <v>1</v>
      </c>
      <c r="G22" s="125">
        <f t="shared" si="2"/>
        <v>60</v>
      </c>
      <c r="H22" s="115"/>
      <c r="I22" s="115"/>
      <c r="J22" s="125">
        <f t="shared" si="3"/>
        <v>60</v>
      </c>
      <c r="K22" s="115">
        <v>49</v>
      </c>
      <c r="L22" s="115">
        <v>4</v>
      </c>
      <c r="M22" s="115"/>
      <c r="N22" s="125">
        <f t="shared" si="4"/>
        <v>53</v>
      </c>
      <c r="O22" s="115"/>
      <c r="P22" s="115"/>
      <c r="Q22" s="125">
        <f t="shared" si="5"/>
        <v>53</v>
      </c>
      <c r="R22" s="125">
        <f t="shared" si="6"/>
        <v>7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/>
      <c r="E23" s="259"/>
      <c r="F23" s="259"/>
      <c r="G23" s="125">
        <f t="shared" si="2"/>
        <v>0</v>
      </c>
      <c r="H23" s="115"/>
      <c r="I23" s="115"/>
      <c r="J23" s="125">
        <f t="shared" si="3"/>
        <v>0</v>
      </c>
      <c r="K23" s="115"/>
      <c r="L23" s="115"/>
      <c r="M23" s="115"/>
      <c r="N23" s="125">
        <f t="shared" si="4"/>
        <v>0</v>
      </c>
      <c r="O23" s="115"/>
      <c r="P23" s="115"/>
      <c r="Q23" s="125">
        <f t="shared" si="5"/>
        <v>0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953</v>
      </c>
      <c r="E24" s="259">
        <v>47</v>
      </c>
      <c r="F24" s="259"/>
      <c r="G24" s="125">
        <f t="shared" si="2"/>
        <v>1000</v>
      </c>
      <c r="H24" s="115"/>
      <c r="I24" s="115"/>
      <c r="J24" s="125">
        <f t="shared" si="3"/>
        <v>1000</v>
      </c>
      <c r="K24" s="115">
        <v>275</v>
      </c>
      <c r="L24" s="115">
        <v>125</v>
      </c>
      <c r="M24" s="115"/>
      <c r="N24" s="125">
        <f t="shared" si="4"/>
        <v>400</v>
      </c>
      <c r="O24" s="115"/>
      <c r="P24" s="115"/>
      <c r="Q24" s="125">
        <f t="shared" si="5"/>
        <v>400</v>
      </c>
      <c r="R24" s="125">
        <f t="shared" si="6"/>
        <v>600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1014</v>
      </c>
      <c r="E25" s="260">
        <f aca="true" t="shared" si="8" ref="E25:P25">SUM(E21:E24)</f>
        <v>47</v>
      </c>
      <c r="F25" s="260">
        <f t="shared" si="8"/>
        <v>1</v>
      </c>
      <c r="G25" s="117">
        <f t="shared" si="2"/>
        <v>1060</v>
      </c>
      <c r="H25" s="116">
        <f t="shared" si="8"/>
        <v>0</v>
      </c>
      <c r="I25" s="116">
        <f t="shared" si="8"/>
        <v>0</v>
      </c>
      <c r="J25" s="117">
        <f t="shared" si="3"/>
        <v>1060</v>
      </c>
      <c r="K25" s="116">
        <f t="shared" si="8"/>
        <v>324</v>
      </c>
      <c r="L25" s="116">
        <f t="shared" si="8"/>
        <v>129</v>
      </c>
      <c r="M25" s="116">
        <f t="shared" si="8"/>
        <v>0</v>
      </c>
      <c r="N25" s="117">
        <f t="shared" si="4"/>
        <v>453</v>
      </c>
      <c r="O25" s="116">
        <f t="shared" si="8"/>
        <v>0</v>
      </c>
      <c r="P25" s="116">
        <f t="shared" si="8"/>
        <v>0</v>
      </c>
      <c r="Q25" s="117">
        <f t="shared" si="5"/>
        <v>453</v>
      </c>
      <c r="R25" s="117">
        <f t="shared" si="6"/>
        <v>607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2370</v>
      </c>
      <c r="E27" s="262">
        <f aca="true" t="shared" si="9" ref="E27:P27">SUM(E28:E31)</f>
        <v>2017</v>
      </c>
      <c r="F27" s="262">
        <f t="shared" si="9"/>
        <v>0</v>
      </c>
      <c r="G27" s="122">
        <f t="shared" si="2"/>
        <v>4387</v>
      </c>
      <c r="H27" s="121">
        <f t="shared" si="9"/>
        <v>0</v>
      </c>
      <c r="I27" s="121">
        <f t="shared" si="9"/>
        <v>0</v>
      </c>
      <c r="J27" s="122">
        <f t="shared" si="3"/>
        <v>4387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4387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2370</v>
      </c>
      <c r="E30" s="259">
        <v>2017</v>
      </c>
      <c r="F30" s="259"/>
      <c r="G30" s="125">
        <f t="shared" si="2"/>
        <v>4387</v>
      </c>
      <c r="H30" s="123"/>
      <c r="I30" s="123"/>
      <c r="J30" s="125">
        <f t="shared" si="3"/>
        <v>4387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4387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2370</v>
      </c>
      <c r="E38" s="264">
        <f aca="true" t="shared" si="13" ref="E38:P38">E27+E32+E37</f>
        <v>2017</v>
      </c>
      <c r="F38" s="264">
        <f t="shared" si="13"/>
        <v>0</v>
      </c>
      <c r="G38" s="125">
        <f t="shared" si="2"/>
        <v>4387</v>
      </c>
      <c r="H38" s="126">
        <f t="shared" si="13"/>
        <v>0</v>
      </c>
      <c r="I38" s="126">
        <f t="shared" si="13"/>
        <v>0</v>
      </c>
      <c r="J38" s="125">
        <f t="shared" si="3"/>
        <v>4387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4387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59132</v>
      </c>
      <c r="E40" s="599">
        <f>E17+E18+E25+E38+E39</f>
        <v>6737</v>
      </c>
      <c r="F40" s="599">
        <f>F17+F18+F25+F38+F39</f>
        <v>1025</v>
      </c>
      <c r="G40" s="125">
        <f t="shared" si="2"/>
        <v>64844</v>
      </c>
      <c r="H40" s="599">
        <f>H17+H18+H25+H38+H39</f>
        <v>0</v>
      </c>
      <c r="I40" s="599">
        <f>I17+I18+I25+I38+I39</f>
        <v>0</v>
      </c>
      <c r="J40" s="125">
        <f t="shared" si="3"/>
        <v>64844</v>
      </c>
      <c r="K40" s="599">
        <f>K17+K18+K25+K38+K39</f>
        <v>21302</v>
      </c>
      <c r="L40" s="599">
        <f>L17+L18+L25+L38+L39</f>
        <v>1424</v>
      </c>
      <c r="M40" s="599">
        <f>M17+M18+M25+M38+M39</f>
        <v>184</v>
      </c>
      <c r="N40" s="125">
        <f t="shared" si="4"/>
        <v>22542</v>
      </c>
      <c r="O40" s="599">
        <f>O17+O18+O25+O38+O39</f>
        <v>0</v>
      </c>
      <c r="P40" s="599">
        <f>P17+P18+P25+P38+P39</f>
        <v>0</v>
      </c>
      <c r="Q40" s="125">
        <f t="shared" si="10"/>
        <v>22542</v>
      </c>
      <c r="R40" s="125">
        <f t="shared" si="11"/>
        <v>42302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900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893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E96" sqref="E96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901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4313</v>
      </c>
      <c r="D11" s="179">
        <f>SUM(D12:D14)</f>
        <v>0</v>
      </c>
      <c r="E11" s="180">
        <f>SUM(E12:E14)</f>
        <v>4313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>
        <v>4313</v>
      </c>
      <c r="D12" s="167"/>
      <c r="E12" s="180">
        <f aca="true" t="shared" si="0" ref="E12:E42">C12-D12</f>
        <v>4313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/>
      <c r="D15" s="167"/>
      <c r="E15" s="180">
        <f t="shared" si="0"/>
        <v>0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4313</v>
      </c>
      <c r="D19" s="163">
        <f>D11+D15+D16</f>
        <v>0</v>
      </c>
      <c r="E19" s="178">
        <f>E11+E15+E16</f>
        <v>4313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65</v>
      </c>
      <c r="D21" s="167">
        <v>61</v>
      </c>
      <c r="E21" s="180">
        <f t="shared" si="0"/>
        <v>4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949</v>
      </c>
      <c r="D24" s="179">
        <f>SUM(D25:D27)</f>
        <v>949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>
        <v>641</v>
      </c>
      <c r="D25" s="167">
        <v>641</v>
      </c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>
        <v>308</v>
      </c>
      <c r="D27" s="167">
        <v>308</v>
      </c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2642</v>
      </c>
      <c r="D28" s="167">
        <v>2497</v>
      </c>
      <c r="E28" s="180">
        <f t="shared" si="0"/>
        <v>145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148</v>
      </c>
      <c r="D29" s="167">
        <v>136</v>
      </c>
      <c r="E29" s="180">
        <f t="shared" si="0"/>
        <v>12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/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42</v>
      </c>
      <c r="D31" s="167">
        <v>8</v>
      </c>
      <c r="E31" s="180">
        <f t="shared" si="0"/>
        <v>34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58</v>
      </c>
      <c r="D32" s="167">
        <v>46</v>
      </c>
      <c r="E32" s="180">
        <f t="shared" si="0"/>
        <v>12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326</v>
      </c>
      <c r="D33" s="164">
        <f>SUM(D34:D37)</f>
        <v>326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5</v>
      </c>
      <c r="D34" s="167">
        <v>5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321</v>
      </c>
      <c r="D35" s="167">
        <v>321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513</v>
      </c>
      <c r="D38" s="164">
        <f>SUM(D39:D42)</f>
        <v>134</v>
      </c>
      <c r="E38" s="181">
        <f>SUM(E39:E42)</f>
        <v>379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513</v>
      </c>
      <c r="D42" s="167">
        <v>134</v>
      </c>
      <c r="E42" s="180">
        <f t="shared" si="0"/>
        <v>379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4725</v>
      </c>
      <c r="D43" s="163">
        <f>D24+D28+D29+D31+D30+D32+D33+D38</f>
        <v>4096</v>
      </c>
      <c r="E43" s="178">
        <f>E24+E28+E29+E31+E30+E32+E33+E38</f>
        <v>629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9103</v>
      </c>
      <c r="D44" s="162">
        <f>D43+D21+D19+D9</f>
        <v>4157</v>
      </c>
      <c r="E44" s="178">
        <f>E43+E21+E19+E9</f>
        <v>4946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499</v>
      </c>
      <c r="D64" s="167"/>
      <c r="E64" s="179">
        <f t="shared" si="1"/>
        <v>499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499</v>
      </c>
      <c r="D65" s="168"/>
      <c r="E65" s="179">
        <f t="shared" si="1"/>
        <v>499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499</v>
      </c>
      <c r="D66" s="162">
        <f>D52+D56+D61+D62+D63+D64</f>
        <v>0</v>
      </c>
      <c r="E66" s="179">
        <f t="shared" si="1"/>
        <v>499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7415</v>
      </c>
      <c r="D71" s="164">
        <f>SUM(D72:D74)</f>
        <v>7415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>
        <v>53</v>
      </c>
      <c r="D73" s="167">
        <v>53</v>
      </c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>
        <v>7362</v>
      </c>
      <c r="D74" s="167">
        <v>7362</v>
      </c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2938</v>
      </c>
      <c r="D75" s="162">
        <f>D76+D78</f>
        <v>1884</v>
      </c>
      <c r="E75" s="162">
        <f>E76+E78</f>
        <v>1054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2646</v>
      </c>
      <c r="D76" s="167">
        <v>1592</v>
      </c>
      <c r="E76" s="179">
        <f t="shared" si="1"/>
        <v>1054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>
        <v>292</v>
      </c>
      <c r="D78" s="167">
        <v>292</v>
      </c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447</v>
      </c>
      <c r="D80" s="162">
        <f>SUM(D81:D84)</f>
        <v>447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354</v>
      </c>
      <c r="D83" s="167">
        <v>354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93</v>
      </c>
      <c r="D84" s="167">
        <v>93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10682</v>
      </c>
      <c r="D85" s="163">
        <f>SUM(D86:D90)+D94</f>
        <v>6336</v>
      </c>
      <c r="E85" s="163">
        <f>SUM(E86:E90)+E94</f>
        <v>4346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6370</v>
      </c>
      <c r="D86" s="167">
        <v>2386</v>
      </c>
      <c r="E86" s="179">
        <f t="shared" si="1"/>
        <v>3984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1480</v>
      </c>
      <c r="D87" s="167">
        <v>1261</v>
      </c>
      <c r="E87" s="179">
        <f t="shared" si="1"/>
        <v>219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1618</v>
      </c>
      <c r="D88" s="167">
        <v>1605</v>
      </c>
      <c r="E88" s="179">
        <f t="shared" si="1"/>
        <v>13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847</v>
      </c>
      <c r="D89" s="167">
        <v>717</v>
      </c>
      <c r="E89" s="179">
        <f t="shared" si="1"/>
        <v>130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172</v>
      </c>
      <c r="D90" s="162">
        <f>SUM(D91:D93)</f>
        <v>172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/>
      <c r="D91" s="167"/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70</v>
      </c>
      <c r="D92" s="167">
        <v>70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102</v>
      </c>
      <c r="D93" s="167">
        <v>102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195</v>
      </c>
      <c r="D94" s="167">
        <v>195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213</v>
      </c>
      <c r="D95" s="167">
        <v>213</v>
      </c>
      <c r="E95" s="179">
        <f t="shared" si="1"/>
        <v>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21695</v>
      </c>
      <c r="D96" s="163">
        <f>D85+D80+D75+D71+D95</f>
        <v>16295</v>
      </c>
      <c r="E96" s="163">
        <f>E85+E80+E75+E71+E95</f>
        <v>5400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22255</v>
      </c>
      <c r="D97" s="163">
        <f>D96+D68+D66</f>
        <v>16295</v>
      </c>
      <c r="E97" s="163">
        <f>E96+E68+E66</f>
        <v>5960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37</v>
      </c>
      <c r="D104" s="167"/>
      <c r="E104" s="167">
        <v>26</v>
      </c>
      <c r="F104" s="186">
        <f>C104+D104-E104</f>
        <v>11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37</v>
      </c>
      <c r="D105" s="162">
        <f>SUM(D102:D104)</f>
        <v>0</v>
      </c>
      <c r="E105" s="162">
        <f>SUM(E102:E104)</f>
        <v>26</v>
      </c>
      <c r="F105" s="162">
        <f>SUM(F102:F104)</f>
        <v>11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895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892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C1">
      <selection activeCell="G34" sqref="G34"/>
    </sheetView>
  </sheetViews>
  <sheetFormatPr defaultColWidth="10.75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896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4268608</v>
      </c>
      <c r="D12" s="154"/>
      <c r="E12" s="154"/>
      <c r="F12" s="154">
        <v>4193</v>
      </c>
      <c r="G12" s="154"/>
      <c r="H12" s="154"/>
      <c r="I12" s="588">
        <f>F12+G12-H12</f>
        <v>4193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4294473</v>
      </c>
      <c r="D17" s="267">
        <f t="shared" si="1"/>
        <v>0</v>
      </c>
      <c r="E17" s="267">
        <f t="shared" si="1"/>
        <v>0</v>
      </c>
      <c r="F17" s="267">
        <f t="shared" si="1"/>
        <v>4387</v>
      </c>
      <c r="G17" s="267">
        <f t="shared" si="1"/>
        <v>0</v>
      </c>
      <c r="H17" s="267">
        <f t="shared" si="1"/>
        <v>0</v>
      </c>
      <c r="I17" s="588">
        <f t="shared" si="0"/>
        <v>4387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902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892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6">
      <selection activeCell="F31" sqref="F31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903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6" ht="12.75">
      <c r="A27" s="75" t="s">
        <v>905</v>
      </c>
      <c r="B27" s="76"/>
      <c r="C27" s="603">
        <v>2017</v>
      </c>
      <c r="D27" s="605">
        <v>14.5</v>
      </c>
      <c r="E27" s="603"/>
      <c r="F27" s="606">
        <v>2017</v>
      </c>
    </row>
    <row r="28" spans="1:16" ht="12.75">
      <c r="A28" s="75" t="s">
        <v>906</v>
      </c>
      <c r="B28" s="76"/>
      <c r="C28" s="603">
        <v>63</v>
      </c>
      <c r="D28" s="605">
        <v>20</v>
      </c>
      <c r="E28" s="603"/>
      <c r="F28" s="606">
        <v>63</v>
      </c>
      <c r="G28" s="572"/>
      <c r="H28" s="572"/>
      <c r="I28" s="572"/>
      <c r="J28" s="572"/>
      <c r="K28" s="572"/>
      <c r="L28" s="572"/>
      <c r="M28" s="572"/>
      <c r="N28" s="572"/>
      <c r="O28" s="572"/>
      <c r="P28" s="572"/>
    </row>
    <row r="29" spans="1:6" ht="12.75">
      <c r="A29" s="75" t="s">
        <v>907</v>
      </c>
      <c r="B29" s="76"/>
      <c r="C29" s="603">
        <v>40</v>
      </c>
      <c r="D29" s="605"/>
      <c r="E29" s="603">
        <v>40</v>
      </c>
      <c r="F29" s="606"/>
    </row>
    <row r="30" spans="1:6" ht="13.5">
      <c r="A30" s="77" t="s">
        <v>890</v>
      </c>
      <c r="B30" s="76"/>
      <c r="C30" s="603">
        <f>C14+C15+C16+C17+C18+C19+C20+C21+C22+C23+C24+C25+C26+C27+C28+C29</f>
        <v>4387</v>
      </c>
      <c r="D30" s="605"/>
      <c r="E30" s="603">
        <f>E17+E29</f>
        <v>210</v>
      </c>
      <c r="F30" s="606">
        <f>F14+F15+F16+F17+F18+F19+F20+F21+F22+F23+F24+F25+F26+F27+F28+F29</f>
        <v>4177</v>
      </c>
    </row>
    <row r="31" spans="1:6" ht="13.5">
      <c r="A31" s="80" t="s">
        <v>891</v>
      </c>
      <c r="B31" s="78" t="s">
        <v>836</v>
      </c>
      <c r="C31" s="600">
        <f>C30</f>
        <v>4387</v>
      </c>
      <c r="D31" s="604"/>
      <c r="E31" s="600">
        <f>E30</f>
        <v>210</v>
      </c>
      <c r="F31" s="600">
        <f>F30</f>
        <v>4177</v>
      </c>
    </row>
    <row r="32" spans="1:6" ht="12.75">
      <c r="A32" s="73" t="s">
        <v>838</v>
      </c>
      <c r="B32" s="78" t="s">
        <v>837</v>
      </c>
      <c r="C32" s="269"/>
      <c r="D32" s="604"/>
      <c r="E32" s="602"/>
      <c r="F32" s="607"/>
    </row>
    <row r="33" spans="1:6" ht="12.75">
      <c r="A33" s="75" t="s">
        <v>831</v>
      </c>
      <c r="B33" s="78"/>
      <c r="C33" s="573"/>
      <c r="D33" s="604"/>
      <c r="E33" s="600"/>
      <c r="F33" s="600"/>
    </row>
    <row r="34" spans="1:6" ht="13.5">
      <c r="A34" s="77" t="s">
        <v>566</v>
      </c>
      <c r="B34" s="76"/>
      <c r="C34" s="603"/>
      <c r="D34" s="605"/>
      <c r="E34" s="603"/>
      <c r="F34" s="606">
        <f>C34-E34</f>
        <v>0</v>
      </c>
    </row>
    <row r="35" spans="1:6" ht="12.75">
      <c r="A35" s="75" t="s">
        <v>832</v>
      </c>
      <c r="B35" s="78" t="s">
        <v>839</v>
      </c>
      <c r="C35" s="602">
        <f>SUM(C34:C34)</f>
        <v>0</v>
      </c>
      <c r="D35" s="604"/>
      <c r="E35" s="602">
        <f>SUM(E34:E34)</f>
        <v>0</v>
      </c>
      <c r="F35" s="607">
        <f>SUM(F34:F34)</f>
        <v>0</v>
      </c>
    </row>
    <row r="36" spans="1:16" ht="14.25" customHeight="1">
      <c r="A36" s="77" t="s">
        <v>583</v>
      </c>
      <c r="B36" s="76"/>
      <c r="C36" s="603"/>
      <c r="D36" s="605"/>
      <c r="E36" s="603"/>
      <c r="F36" s="606">
        <f>C36-E36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16" ht="20.25" customHeight="1">
      <c r="A37" s="75" t="s">
        <v>833</v>
      </c>
      <c r="B37" s="78" t="s">
        <v>840</v>
      </c>
      <c r="C37" s="602">
        <f>SUM(C36:C36)</f>
        <v>0</v>
      </c>
      <c r="D37" s="604"/>
      <c r="E37" s="602">
        <f>SUM(E36:E36)</f>
        <v>0</v>
      </c>
      <c r="F37" s="607">
        <f>SUM(F36:F36)</f>
        <v>0</v>
      </c>
      <c r="G37" s="572"/>
      <c r="H37" s="572"/>
      <c r="I37" s="572"/>
      <c r="J37" s="572"/>
      <c r="K37" s="572"/>
      <c r="L37" s="572"/>
      <c r="M37" s="572"/>
      <c r="N37" s="572"/>
      <c r="O37" s="572"/>
      <c r="P37" s="572"/>
    </row>
    <row r="38" spans="1:6" ht="15" customHeight="1">
      <c r="A38" s="77" t="s">
        <v>603</v>
      </c>
      <c r="B38" s="76"/>
      <c r="C38" s="603"/>
      <c r="D38" s="605"/>
      <c r="E38" s="603"/>
      <c r="F38" s="606">
        <f>C38-E38</f>
        <v>0</v>
      </c>
    </row>
    <row r="39" spans="1:6" ht="12.75">
      <c r="A39" s="75" t="s">
        <v>834</v>
      </c>
      <c r="B39" s="78" t="s">
        <v>841</v>
      </c>
      <c r="C39" s="600">
        <f>SUM(C38:C38)</f>
        <v>0</v>
      </c>
      <c r="D39" s="604"/>
      <c r="E39" s="602">
        <f>SUM(E38:E38)</f>
        <v>0</v>
      </c>
      <c r="F39" s="607">
        <f>SUM(F38:F38)</f>
        <v>0</v>
      </c>
    </row>
    <row r="40" spans="1:16" ht="15" customHeight="1">
      <c r="A40" s="77" t="s">
        <v>835</v>
      </c>
      <c r="B40" s="76"/>
      <c r="C40" s="603"/>
      <c r="D40" s="605"/>
      <c r="E40" s="603"/>
      <c r="F40" s="606">
        <f>C40-E40</f>
        <v>0</v>
      </c>
      <c r="G40" s="572"/>
      <c r="H40" s="572"/>
      <c r="I40" s="572"/>
      <c r="J40" s="572"/>
      <c r="K40" s="572"/>
      <c r="L40" s="572"/>
      <c r="M40" s="572"/>
      <c r="N40" s="572"/>
      <c r="O40" s="572"/>
      <c r="P40" s="572"/>
    </row>
    <row r="41" spans="1:6" ht="13.5">
      <c r="A41" s="80" t="s">
        <v>843</v>
      </c>
      <c r="B41" s="78" t="s">
        <v>842</v>
      </c>
      <c r="C41" s="602">
        <f>SUM(C40:C40)</f>
        <v>0</v>
      </c>
      <c r="D41" s="604"/>
      <c r="E41" s="602">
        <f>SUM(E40:E40)</f>
        <v>0</v>
      </c>
      <c r="F41" s="607">
        <f>SUM(F40:F40)</f>
        <v>0</v>
      </c>
    </row>
    <row r="42" spans="1:16" ht="11.25" customHeight="1">
      <c r="A42" s="81"/>
      <c r="B42" s="78" t="s">
        <v>844</v>
      </c>
      <c r="C42" s="602">
        <f>C41+C39+C37+C35</f>
        <v>0</v>
      </c>
      <c r="D42" s="604"/>
      <c r="E42" s="602">
        <f>E41+E39+E37+E35</f>
        <v>0</v>
      </c>
      <c r="F42" s="607">
        <f>F41+F39+F37+F35</f>
        <v>0</v>
      </c>
      <c r="G42" s="572"/>
      <c r="H42" s="572"/>
      <c r="I42" s="572"/>
      <c r="J42" s="572"/>
      <c r="K42" s="572"/>
      <c r="L42" s="572"/>
      <c r="M42" s="572"/>
      <c r="N42" s="572"/>
      <c r="O42" s="572"/>
      <c r="P42" s="572"/>
    </row>
    <row r="43" spans="1:6" ht="12.75">
      <c r="A43" s="84" t="s">
        <v>904</v>
      </c>
      <c r="B43" s="82"/>
      <c r="C43" s="83"/>
      <c r="D43" s="83"/>
      <c r="E43" s="83"/>
      <c r="F43" s="608"/>
    </row>
    <row r="44" spans="1:16" ht="15.75" customHeight="1">
      <c r="A44" s="86"/>
      <c r="B44" s="85"/>
      <c r="C44" s="84" t="s">
        <v>845</v>
      </c>
      <c r="D44" s="86"/>
      <c r="E44" s="84" t="s">
        <v>846</v>
      </c>
      <c r="F44" s="601"/>
      <c r="G44" s="572"/>
      <c r="H44" s="572"/>
      <c r="I44" s="572"/>
      <c r="J44" s="572"/>
      <c r="K44" s="572"/>
      <c r="L44" s="572"/>
      <c r="M44" s="572"/>
      <c r="N44" s="572"/>
      <c r="O44" s="572"/>
      <c r="P44" s="572"/>
    </row>
    <row r="45" spans="1:6" ht="12.75">
      <c r="A45" s="86"/>
      <c r="B45" s="87"/>
      <c r="C45" s="86" t="s">
        <v>876</v>
      </c>
      <c r="D45" s="86" t="s">
        <v>851</v>
      </c>
      <c r="E45" s="612" t="s">
        <v>892</v>
      </c>
      <c r="F45" s="601"/>
    </row>
    <row r="46" spans="1:16" ht="17.25" customHeight="1">
      <c r="A46" s="81"/>
      <c r="B46" s="609"/>
      <c r="C46" s="608"/>
      <c r="D46" s="610"/>
      <c r="E46" s="608"/>
      <c r="F46" s="611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16" ht="19.5" customHeight="1">
      <c r="A47" s="84"/>
      <c r="B47" s="82"/>
      <c r="C47" s="83"/>
      <c r="D47" s="83"/>
      <c r="E47" s="83"/>
      <c r="F47" s="608"/>
      <c r="G47" s="572"/>
      <c r="H47" s="572"/>
      <c r="I47" s="572"/>
      <c r="J47" s="572"/>
      <c r="K47" s="572"/>
      <c r="L47" s="572"/>
      <c r="M47" s="572"/>
      <c r="N47" s="572"/>
      <c r="O47" s="572"/>
      <c r="P47" s="572"/>
    </row>
    <row r="48" spans="1:6" ht="19.5" customHeight="1">
      <c r="A48" s="86"/>
      <c r="B48" s="85"/>
      <c r="C48" s="84"/>
      <c r="D48" s="86"/>
      <c r="E48" s="84"/>
      <c r="F48" s="601"/>
    </row>
    <row r="49" spans="1:6" ht="12.75">
      <c r="A49" s="86"/>
      <c r="B49" s="87"/>
      <c r="C49" s="86"/>
      <c r="D49" s="86"/>
      <c r="E49" s="86"/>
      <c r="F49" s="601"/>
    </row>
    <row r="50" spans="2:6" ht="12.75">
      <c r="B50" s="87"/>
      <c r="C50" s="86"/>
      <c r="D50" s="86"/>
      <c r="E50" s="86"/>
      <c r="F50" s="86"/>
    </row>
    <row r="51" spans="3:5" ht="12.75">
      <c r="C51" s="86"/>
      <c r="E51" s="86"/>
    </row>
    <row r="54" ht="12.75">
      <c r="A54" s="58" t="s">
        <v>158</v>
      </c>
    </row>
    <row r="55" ht="12.75">
      <c r="C55" s="58" t="s">
        <v>158</v>
      </c>
    </row>
    <row r="60" ht="12.75">
      <c r="C60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F40 C34:F34 C36:F36 C38:F38 C15:F30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2014-11-26T13:12:56Z</cp:lastPrinted>
  <dcterms:created xsi:type="dcterms:W3CDTF">2000-06-29T12:02:40Z</dcterms:created>
  <dcterms:modified xsi:type="dcterms:W3CDTF">2014-11-27T07:32:40Z</dcterms:modified>
  <cp:category/>
  <cp:version/>
  <cp:contentType/>
  <cp:contentStatus/>
</cp:coreProperties>
</file>