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<sst xmlns="http://schemas.openxmlformats.org/spreadsheetml/2006/main" count="1061" uniqueCount="873">
  <si>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</si>
  <si>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</si>
  <si>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</si>
  <si>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</si>
  <si>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</si>
  <si>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</si>
  <si>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</si>
  <si>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</si>
  <si>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</si>
  <si>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</si>
  <si>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</si>
  <si>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</si>
  <si>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</si>
  <si>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</si>
  <si>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</si>
  <si>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</si>
  <si>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</si>
  <si>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</si>
  <si>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</si>
  <si>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</si>
  <si>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</si>
  <si>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</si>
  <si>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</si>
  <si>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</si>
  <si>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</si>
  <si>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</si>
  <si>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</si>
  <si>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</si>
  <si>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</si>
  <si>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</si>
  <si>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</si>
  <si>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</si>
  <si>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</si>
  <si>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</si>
  <si>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</si>
  <si>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</si>
  <si>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</si>
  <si>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</si>
  <si>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</si>
  <si>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</si>
  <si>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</si>
  <si>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</si>
  <si>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</si>
  <si>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</si>
  <si>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</si>
  <si>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</si>
  <si>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</si>
  <si>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</si>
  <si>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</si>
  <si>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</si>
  <si>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</si>
  <si>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</si>
  <si>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</si>
  <si>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</si>
  <si>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</si>
  <si>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</si>
  <si>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</si>
  <si>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</si>
  <si>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</si>
  <si>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</si>
  <si>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</si>
  <si>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</si>
  <si>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</si>
  <si>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</si>
  <si>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</si>
  <si>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</si>
  <si>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</si>
  <si>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</si>
  <si>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</si>
  <si>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</si>
  <si>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</si>
  <si>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</si>
  <si>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</si>
  <si>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</si>
  <si>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</si>
  <si>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</si>
  <si>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</si>
  <si>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</si>
  <si>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</si>
  <si>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</si>
  <si>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</si>
  <si>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</si>
  <si>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</si>
  <si>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</si>
  <si>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</si>
  <si>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</si>
  <si>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</si>
  <si>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</si>
  <si>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</si>
  <si>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</si>
  <si>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</si>
  <si>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</si>
  <si>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</si>
  <si>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</si>
  <si>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</si>
  <si>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</si>
  <si>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</si>
  <si>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</si>
  <si>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</si>
  <si>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</si>
  <si>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</si>
  <si>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</si>
  <si>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</si>
  <si>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</si>
  <si>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</si>
  <si>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</si>
  <si>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</si>
  <si>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</si>
  <si>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</si>
  <si>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</si>
  <si>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</si>
  <si>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</si>
  <si>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</si>
  <si>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</si>
  <si>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</si>
  <si>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</si>
  <si>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</si>
  <si>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</si>
  <si>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</si>
  <si>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</si>
  <si>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</si>
  <si>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</si>
  <si>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</si>
  <si>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</si>
  <si>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</si>
  <si>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</si>
  <si>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</si>
  <si>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</si>
  <si>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</si>
  <si>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</si>
  <si>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</si>
  <si>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</si>
  <si>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</si>
  <si>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</si>
  <si>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</si>
  <si>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</si>
  <si>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</si>
  <si>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</si>
  <si>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</si>
  <si>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</si>
  <si>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</si>
  <si>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</si>
  <si>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</si>
  <si>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</si>
  <si>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</si>
  <si>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</si>
  <si>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</si>
  <si>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</si>
  <si>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</si>
  <si>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</si>
  <si>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</si>
  <si>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</si>
  <si>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</si>
  <si>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</si>
  <si>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</si>
  <si>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</si>
  <si>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</si>
  <si>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</si>
  <si>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</si>
  <si>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</si>
  <si>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</si>
  <si>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</si>
  <si>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</si>
  <si>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</si>
  <si>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</si>
  <si>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</si>
  <si>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</si>
  <si>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</si>
  <si>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</si>
  <si>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</si>
  <si>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</si>
  <si>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</si>
  <si>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</si>
  <si>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</si>
  <si>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</si>
  <si>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</si>
  <si>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</si>
  <si>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</si>
  <si>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</si>
  <si>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</si>
  <si>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</si>
  <si>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</si>
  <si>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</si>
  <si>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</si>
  <si>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</si>
  <si>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</si>
  <si>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</si>
  <si>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</si>
  <si>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</si>
  <si>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</si>
  <si>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</si>
  <si>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</si>
  <si>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</si>
  <si>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</si>
  <si>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</si>
  <si>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</si>
  <si>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</si>
  <si>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</si>
  <si>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</si>
  <si>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</si>
  <si>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</si>
  <si>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</si>
  <si>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</si>
  <si>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</si>
  <si>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</si>
  <si>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</si>
  <si>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</si>
  <si>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</si>
  <si>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</si>
  <si>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</si>
  <si>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</si>
  <si>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</si>
  <si>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</si>
  <si>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</si>
  <si>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</si>
  <si>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</si>
  <si>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</si>
  <si>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</si>
  <si>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</si>
  <si>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</si>
  <si>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</si>
  <si>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</si>
  <si>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</si>
  <si>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</si>
  <si>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</si>
  <si>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</si>
  <si>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</si>
  <si>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</si>
  <si>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</si>
  <si>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</si>
  <si>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</si>
  <si>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</si>
  <si>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</si>
  <si>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</si>
  <si>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</si>
  <si>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</si>
  <si>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</si>
  <si>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</si>
  <si>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</si>
  <si>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</si>
  <si>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</si>
  <si>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</si>
  <si>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</si>
  <si>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</si>
  <si>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</si>
  <si>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</si>
  <si>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</si>
  <si>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</si>
  <si>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</si>
  <si>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</si>
  <si>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</si>
  <si>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</si>
  <si>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</si>
  <si>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</si>
  <si>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</si>
  <si>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</si>
  <si>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</si>
  <si>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</si>
  <si>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</si>
  <si>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</si>
  <si>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</si>
  <si>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</si>
  <si>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</si>
  <si>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</si>
  <si>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</si>
  <si>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</si>
  <si>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</si>
  <si>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</si>
  <si>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</si>
  <si>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</si>
  <si>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</si>
  <si>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</si>
  <si>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</si>
  <si>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</si>
  <si>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</si>
  <si>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</si>
  <si>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</si>
  <si>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</si>
  <si>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</si>
  <si>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</si>
  <si>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</si>
  <si>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</si>
  <si>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</si>
  <si>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</si>
  <si>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</si>
  <si>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</si>
  <si>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</si>
  <si>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</si>
  <si>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</si>
  <si>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</si>
  <si>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</si>
  <si>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</si>
  <si>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</si>
  <si>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</si>
  <si>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</si>
  <si>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</si>
  <si>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</si>
  <si>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</si>
  <si>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</si>
  <si>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</si>
  <si>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</si>
  <si>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</si>
  <si>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</si>
  <si>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</si>
  <si>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</si>
  <si>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</si>
  <si>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</si>
  <si>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</si>
  <si>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</si>
  <si>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</si>
  <si>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</si>
  <si>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</si>
  <si>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</si>
  <si>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</si>
  <si>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</si>
  <si>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</si>
  <si>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</si>
  <si>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</si>
  <si>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</si>
  <si>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</si>
  <si>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</si>
  <si>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</si>
  <si>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</si>
  <si>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</si>
  <si>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</si>
  <si>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</si>
  <si>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</si>
  <si>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</si>
  <si>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</si>
  <si>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</si>
  <si>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</si>
  <si>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</si>
  <si>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</si>
  <si>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</si>
  <si>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</si>
  <si>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</si>
  <si>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</si>
  <si>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</si>
  <si>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</si>
  <si>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</si>
  <si>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</si>
  <si>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</si>
  <si>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</si>
  <si>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</si>
  <si>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</si>
  <si>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</si>
  <si>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</si>
  <si>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</si>
  <si>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</si>
  <si>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</si>
  <si>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</si>
  <si>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</si>
  <si>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</si>
  <si>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</si>
  <si>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</si>
  <si>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</si>
  <si>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</si>
  <si>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</si>
  <si>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</si>
  <si>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</si>
  <si>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</si>
  <si>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</si>
  <si>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</si>
  <si>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</si>
  <si>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</si>
  <si>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</si>
  <si>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</si>
  <si>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</si>
  <si>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</si>
  <si>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</si>
  <si>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</si>
  <si>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</si>
  <si>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</si>
  <si>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</si>
  <si>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</si>
  <si>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</si>
  <si>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</si>
  <si>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</si>
  <si>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</si>
  <si>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</si>
  <si>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</si>
  <si>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</si>
  <si>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</si>
  <si>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</si>
  <si>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</si>
  <si>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</si>
  <si>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</si>
  <si>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</si>
  <si>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</si>
  <si>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</si>
  <si>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</si>
  <si>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</si>
  <si>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</si>
  <si>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</si>
  <si>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</si>
  <si>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</si>
  <si>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</si>
  <si>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</si>
  <si>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</si>
  <si>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</si>
  <si>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</si>
  <si>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</si>
  <si>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</si>
  <si>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</si>
  <si>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</si>
  <si>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</si>
  <si>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</si>
  <si>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</si>
  <si>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</si>
  <si>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</si>
  <si>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</si>
  <si>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</si>
  <si>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</si>
  <si>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</si>
  <si>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</si>
  <si>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</si>
  <si>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</si>
  <si>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</si>
  <si>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</si>
  <si>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</si>
  <si>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</si>
  <si>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</si>
  <si>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</si>
  <si>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</si>
  <si>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</si>
  <si>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</si>
  <si>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</si>
  <si>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</si>
  <si>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</si>
  <si>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</si>
  <si>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</si>
  <si>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</si>
  <si>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</si>
  <si>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</si>
  <si>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</si>
  <si>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</si>
  <si>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</si>
  <si>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</si>
  <si>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</si>
  <si>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</si>
  <si>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</si>
  <si>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</si>
  <si>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</si>
  <si>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</si>
  <si>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</si>
  <si>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</si>
  <si>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</si>
  <si>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</si>
  <si>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</si>
  <si>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</si>
  <si>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</si>
  <si>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</si>
  <si>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</si>
  <si>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</si>
  <si>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</si>
  <si>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</si>
  <si>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</si>
  <si>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</si>
  <si>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</si>
  <si>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</si>
  <si>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</si>
  <si>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</si>
  <si>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</si>
  <si>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</si>
  <si>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</si>
  <si>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</si>
  <si>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</si>
  <si>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</si>
  <si>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</si>
  <si>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</si>
  <si>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</si>
  <si>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</si>
  <si>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</si>
  <si>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</si>
  <si>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</si>
  <si>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</si>
  <si>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</si>
  <si>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</si>
  <si>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</si>
  <si>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</si>
  <si>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</si>
  <si>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</si>
  <si>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</si>
  <si>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</si>
  <si>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</si>
  <si>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</si>
  <si>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</si>
  <si>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</si>
  <si>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</si>
  <si>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</si>
  <si>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</si>
  <si>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</si>
  <si>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</si>
  <si>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</si>
  <si>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</si>
  <si>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</si>
  <si>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</si>
  <si>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</si>
  <si>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</si>
  <si>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</si>
  <si>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</si>
  <si>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</si>
  <si>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</si>
  <si>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</si>
  <si>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</si>
  <si>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</si>
  <si>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</si>
  <si>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</si>
  <si>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</si>
  <si>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</si>
  <si>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</si>
  <si>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</si>
  <si>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</si>
  <si>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</si>
  <si>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</si>
  <si>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</si>
  <si>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</si>
  <si>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</si>
  <si>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</si>
  <si>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</si>
  <si>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</si>
  <si>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</si>
  <si>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</si>
  <si>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</si>
  <si>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</si>
  <si>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</si>
  <si>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</si>
  <si>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</si>
  <si>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</si>
  <si>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</si>
  <si>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</si>
  <si>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</si>
  <si>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</si>
  <si>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</si>
  <si>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</si>
  <si>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</si>
  <si>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</si>
  <si>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</si>
  <si>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</si>
  <si>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</si>
  <si>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</si>
  <si>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</si>
  <si>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</si>
  <si>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</si>
  <si>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</si>
  <si>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</si>
  <si>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</si>
  <si>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</si>
  <si>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</si>
  <si>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</si>
  <si>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</si>
  <si>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</si>
  <si>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</si>
  <si>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</si>
  <si>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</si>
  <si>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</si>
  <si>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</si>
  <si>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</si>
  <si>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</si>
  <si>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</si>
  <si>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</si>
  <si>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</si>
  <si>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</si>
  <si>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</si>
  <si>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</si>
  <si>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</si>
  <si>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</si>
  <si>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</si>
  <si>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</si>
  <si>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</si>
  <si>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</si>
  <si>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</si>
  <si>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</si>
  <si>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</si>
  <si>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</si>
  <si>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</si>
  <si>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</si>
  <si>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</si>
  <si>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</si>
  <si>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</si>
  <si>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</si>
  <si>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</si>
  <si>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</si>
  <si>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</si>
  <si>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</si>
  <si>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</si>
  <si>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</si>
  <si>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</si>
  <si>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</si>
  <si>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</si>
  <si>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</si>
  <si>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</si>
  <si>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</si>
  <si>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</si>
  <si>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</si>
  <si>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</si>
  <si>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</si>
  <si>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</si>
  <si>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</si>
  <si>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</si>
  <si>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</si>
  <si>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</si>
  <si>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</si>
  <si>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</si>
  <si>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</si>
  <si>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</si>
  <si>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</si>
  <si>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</si>
  <si>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</si>
  <si>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</si>
  <si>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</si>
  <si>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</si>
  <si>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</si>
  <si>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</si>
  <si>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</si>
  <si>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</si>
  <si>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</si>
  <si>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</si>
  <si>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</si>
  <si>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</si>
  <si>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</si>
  <si>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</si>
  <si>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</si>
  <si>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</si>
  <si>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</si>
  <si>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</si>
  <si>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</si>
  <si>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</si>
  <si>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</si>
  <si>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</si>
  <si>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</si>
  <si>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</si>
  <si>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</si>
  <si>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</si>
  <si>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</si>
  <si>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</si>
  <si>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</si>
  <si>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</si>
  <si>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</si>
  <si>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</si>
  <si>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</si>
  <si>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</si>
  <si>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</si>
  <si>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</si>
  <si>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</si>
  <si>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</si>
  <si>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</si>
  <si>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</si>
  <si>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</si>
  <si>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</si>
  <si>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</si>
  <si>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</si>
  <si>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</si>
  <si>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</si>
  <si>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</si>
  <si>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</si>
  <si>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</si>
  <si>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</si>
  <si>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</si>
  <si>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</si>
  <si>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</si>
  <si>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</si>
  <si>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</si>
  <si>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</si>
  <si>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</si>
  <si>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</si>
  <si>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</si>
  <si>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</si>
  <si>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</si>
  <si>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</si>
  <si>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</si>
  <si>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</si>
  <si>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</si>
  <si>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</si>
  <si>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</si>
  <si>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</si>
  <si>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</si>
  <si>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</si>
  <si>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</si>
  <si>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</si>
  <si>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</si>
  <si>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</si>
  <si>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</si>
  <si>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</si>
  <si>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</si>
  <si>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</si>
  <si>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</si>
  <si>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</si>
  <si>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</si>
  <si>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</si>
  <si>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</si>
  <si>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</si>
  <si>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</si>
  <si>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</si>
  <si>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</si>
  <si>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</si>
  <si>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</si>
  <si>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</si>
  <si>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</si>
  <si>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</si>
  <si>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</si>
  <si>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</si>
  <si>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</si>
  <si>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</si>
  <si>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</si>
  <si>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</si>
  <si>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</si>
  <si>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</si>
  <si>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</si>
  <si>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</si>
  <si>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</si>
  <si>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</si>
  <si>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</si>
  <si>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</si>
  <si>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</si>
  <si>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</si>
  <si>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</si>
  <si>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</si>
  <si>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</si>
  <si>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</si>
  <si>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</si>
  <si>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</si>
  <si>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</si>
  <si>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</si>
  <si>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</si>
  <si>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</si>
  <si>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</si>
  <si>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</si>
  <si>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</si>
  <si>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</si>
  <si>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</si>
  <si>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</si>
  <si>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</si>
  <si>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</si>
  <si>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</si>
  <si>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</si>
  <si>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</si>
  <si>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</si>
  <si>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</si>
  <si>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</si>
  <si>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</si>
  <si>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</si>
  <si>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</si>
  <si>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</si>
  <si>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</si>
  <si>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</si>
  <si>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</si>
  <si>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</si>
  <si>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</si>
  <si>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</si>
  <si>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</si>
  <si>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</si>
  <si>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</si>
  <si>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</si>
  <si>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</si>
  <si>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</si>
  <si>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</si>
  <si>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</si>
  <si>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</si>
  <si>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</si>
  <si>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</si>
  <si>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</si>
  <si>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</si>
  <si>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</si>
  <si>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</si>
  <si>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</si>
  <si>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</si>
  <si>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</si>
  <si>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</si>
  <si>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</si>
  <si>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</si>
  <si>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</si>
  <si>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</si>
  <si>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</si>
  <si>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</si>
  <si>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</si>
  <si>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</si>
  <si>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</si>
  <si>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</si>
  <si>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</si>
  <si>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</si>
  <si>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</si>
  <si>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</si>
  <si>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</si>
  <si>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</si>
  <si>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</si>
  <si>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</si>
  <si>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</si>
  <si>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</si>
  <si>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</si>
  <si>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</si>
  <si>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</si>
  <si>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</si>
  <si>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</si>
  <si>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</si>
  <si>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</si>
  <si>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</si>
  <si>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</si>
  <si>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</si>
  <si>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</si>
  <si>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</si>
  <si>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</si>
  <si>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</si>
  <si>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</si>
  <si>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</si>
  <si>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</si>
  <si>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</si>
  <si>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</si>
  <si>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</si>
  <si>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</si>
  <si>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</si>
  <si>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</si>
  <si>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</si>
  <si>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</si>
  <si>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</si>
  <si>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</si>
  <si>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</si>
  <si>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</si>
  <si>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</si>
  <si>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</si>
  <si>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</si>
  <si>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</si>
  <si>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</si>
  <si>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</si>
  <si>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</si>
  <si>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</si>
  <si>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</si>
  <si>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</si>
  <si>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</si>
  <si>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</si>
  <si>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</si>
  <si>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</si>
  <si>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</si>
  <si>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</si>
  <si>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</si>
  <si>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</si>
  <si>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</si>
  <si>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</si>
  <si>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</si>
  <si>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</si>
  <si>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</si>
  <si>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</si>
  <si>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</si>
  <si>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</si>
  <si>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</si>
  <si>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</si>
  <si>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</si>
  <si>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</si>
  <si>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</si>
  <si>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</si>
  <si>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</si>
  <si>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</si>
  <si>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</si>
  <si>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</si>
  <si>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</si>
  <si>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</si>
  <si>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</si>
  <si>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</si>
  <si>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</si>
  <si>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</si>
  <si>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</si>
  <si>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</si>
  <si>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</si>
  <si>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</si>
  <si>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</si>
  <si>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</si>
  <si>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</si>
  <si>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</si>
  <si>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</si>
  <si>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</si>
  <si>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</si>
  <si>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</si>
  <si>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01.01.2013Г. ДО 31.03.2013Г.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</si>
</sst>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10335</v>
      </c>
      <c r="D20" s="151">
        <v>10335</v>
      </c>
      <c r="E20" s="237" t="s">
        <v>57</v>
      </c>
      <c r="F20" s="242" t="s">
        <v>58</v>
      </c>
      <c r="G20" s="158">
        <v>3945</v>
      </c>
      <c r="H20" s="158">
        <v>3945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5021</v>
      </c>
      <c r="H25" s="154">
        <f>H19+H20+H21</f>
        <v>5021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2902</v>
      </c>
      <c r="H27" s="154">
        <f>SUM(H28:H30)</f>
        <v>3003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-719</v>
      </c>
      <c r="H29" s="316">
        <v>-618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</v>
      </c>
      <c r="H32" s="316">
        <v>-102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2886</v>
      </c>
      <c r="H33" s="154">
        <f>H27+H31+H32</f>
        <v>2901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8590</v>
      </c>
      <c r="H36" s="154">
        <f>H25+H17+H33</f>
        <v>8605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10335</v>
      </c>
      <c r="D55" s="155">
        <f>D19+D20+D21+D27+D32+D45+D51+D53+D54</f>
        <v>10335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96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1587</v>
      </c>
      <c r="H61" s="154">
        <f>SUM(H62:H68)</f>
        <v>1462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1533</v>
      </c>
      <c r="H62" s="152">
        <v>1402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>
        <v>49</v>
      </c>
    </row>
    <row r="67" spans="1:8" ht="15">
      <c r="A67" s="235" t="s">
        <v>207</v>
      </c>
      <c r="B67" s="241" t="s">
        <v>208</v>
      </c>
      <c r="C67" s="151">
        <v>21</v>
      </c>
      <c r="D67" s="151">
        <v>10</v>
      </c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8</v>
      </c>
      <c r="D68" s="151">
        <v>9</v>
      </c>
      <c r="E68" s="237" t="s">
        <v>213</v>
      </c>
      <c r="F68" s="242" t="s">
        <v>214</v>
      </c>
      <c r="G68" s="152">
        <v>10</v>
      </c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200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1787</v>
      </c>
      <c r="H71" s="161">
        <f>H59+H60+H61+H69+H70</f>
        <v>1758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1787</v>
      </c>
      <c r="H79" s="162">
        <f>H71+H74+H75+H76</f>
        <v>1758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</v>
      </c>
      <c r="D91" s="155">
        <f>SUM(D87:D90)</f>
        <v>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42</v>
      </c>
      <c r="D93" s="155">
        <f>D64+D75+D84+D91+D92</f>
        <v>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10377</v>
      </c>
      <c r="D94" s="164">
        <f>D93+D55</f>
        <v>10363</v>
      </c>
      <c r="E94" s="449" t="s">
        <v>270</v>
      </c>
      <c r="F94" s="289" t="s">
        <v>271</v>
      </c>
      <c r="G94" s="165">
        <f>G36+G39+G55+G79</f>
        <v>10377</v>
      </c>
      <c r="H94" s="165">
        <f>H36+H39+H55+H79</f>
        <v>10363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41390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3" sqref="D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01.01.2013Г. ДО 31.03.2013Г.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18</v>
      </c>
      <c r="D10" s="46">
        <v>17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>
        <v>9</v>
      </c>
      <c r="H11" s="550"/>
    </row>
    <row r="12" spans="1:8" ht="12">
      <c r="A12" s="298" t="s">
        <v>294</v>
      </c>
      <c r="B12" s="299" t="s">
        <v>295</v>
      </c>
      <c r="C12" s="46">
        <v>5</v>
      </c>
      <c r="D12" s="46">
        <v>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9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24</v>
      </c>
      <c r="D19" s="49">
        <f>SUM(D9:D15)+D16</f>
        <v>25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</v>
      </c>
      <c r="D28" s="50">
        <f>D26+D19</f>
        <v>33</v>
      </c>
      <c r="E28" s="127" t="s">
        <v>338</v>
      </c>
      <c r="F28" s="554" t="s">
        <v>339</v>
      </c>
      <c r="G28" s="548">
        <f>G13+G15+G24</f>
        <v>9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16</v>
      </c>
      <c r="H30" s="53">
        <f>IF((D28-H28)&gt;0,D28-H28,0)</f>
        <v>33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</v>
      </c>
      <c r="D33" s="49">
        <f>D28-D31+D32</f>
        <v>33</v>
      </c>
      <c r="E33" s="127" t="s">
        <v>352</v>
      </c>
      <c r="F33" s="554" t="s">
        <v>353</v>
      </c>
      <c r="G33" s="53">
        <f>G32-G31+G28</f>
        <v>9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16</v>
      </c>
      <c r="H34" s="548">
        <f>IF((D33-H33)&gt;0,D33-H33,0)</f>
        <v>33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16</v>
      </c>
      <c r="H39" s="559">
        <f>IF(H34&gt;0,IF(D35+H34&lt;0,0,D35+H34),IF(D34-D35&lt;0,D35-D34,0))</f>
        <v>33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16</v>
      </c>
      <c r="H41" s="52">
        <f>IF(D39=0,IF(H39-H40&gt;0,H39-H40+D40,0),IF(D39-D40&lt;0,D40-D39+H40,0))</f>
        <v>33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</v>
      </c>
      <c r="D42" s="53">
        <f>D33+D35+D39</f>
        <v>33</v>
      </c>
      <c r="E42" s="128" t="s">
        <v>379</v>
      </c>
      <c r="F42" s="129" t="s">
        <v>380</v>
      </c>
      <c r="G42" s="53">
        <f>G39+G33</f>
        <v>25</v>
      </c>
      <c r="H42" s="53">
        <f>H39+H33</f>
        <v>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41390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6">
      <selection activeCell="C10" sqref="C1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01.01.2013Г. ДО 31.03.2013Г.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212</v>
      </c>
      <c r="D10" s="54">
        <v>183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-100</v>
      </c>
      <c r="D11" s="54">
        <v>-36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100</v>
      </c>
      <c r="D20" s="55">
        <f>SUM(D10:D19)</f>
        <v>144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-96</v>
      </c>
      <c r="D37" s="54">
        <v>-144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-96</v>
      </c>
      <c r="D42" s="55">
        <f>SUM(D34:D41)</f>
        <v>-153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</v>
      </c>
      <c r="D44" s="132">
        <v>21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</v>
      </c>
      <c r="D45" s="55">
        <f>D44+D43</f>
        <v>12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</v>
      </c>
      <c r="D46" s="56">
        <v>12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41390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13">
      <selection activeCell="E23" sqref="E2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01.01.2013Г. ДО 31.03.2013Г.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3945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-719</v>
      </c>
      <c r="K11" s="60"/>
      <c r="L11" s="344">
        <f>SUM(C11:K11)</f>
        <v>8606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3945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-719</v>
      </c>
      <c r="K15" s="61">
        <f t="shared" si="2"/>
        <v>0</v>
      </c>
      <c r="L15" s="344">
        <f t="shared" si="1"/>
        <v>8606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</v>
      </c>
      <c r="K16" s="60"/>
      <c r="L16" s="344">
        <f t="shared" si="1"/>
        <v>-16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3945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3621</v>
      </c>
      <c r="J29" s="59">
        <f t="shared" si="6"/>
        <v>-735</v>
      </c>
      <c r="K29" s="59">
        <f t="shared" si="6"/>
        <v>0</v>
      </c>
      <c r="L29" s="344">
        <f t="shared" si="1"/>
        <v>8590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3945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3621</v>
      </c>
      <c r="J32" s="59">
        <f t="shared" si="7"/>
        <v>-735</v>
      </c>
      <c r="K32" s="59">
        <f t="shared" si="7"/>
        <v>0</v>
      </c>
      <c r="L32" s="344">
        <f t="shared" si="1"/>
        <v>8590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41390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I18" sqref="I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ЕЙЧ БИ ДЖИ ФОНД ЗА ИНВЕСТИЦИОННИ ИМОТИ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01.01.2013Г. ДО 31.03.2013Г.</v>
      </c>
      <c r="D3" s="611"/>
      <c r="E3" s="611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7" t="s">
        <v>464</v>
      </c>
      <c r="B5" s="618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19"/>
      <c r="B6" s="620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10335</v>
      </c>
      <c r="E18" s="187"/>
      <c r="F18" s="187"/>
      <c r="G18" s="74">
        <f t="shared" si="2"/>
        <v>10335</v>
      </c>
      <c r="H18" s="63"/>
      <c r="I18" s="63"/>
      <c r="J18" s="74">
        <f t="shared" si="3"/>
        <v>10335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10335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10335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10335</v>
      </c>
      <c r="H40" s="438">
        <f t="shared" si="13"/>
        <v>0</v>
      </c>
      <c r="I40" s="438">
        <f t="shared" si="13"/>
        <v>0</v>
      </c>
      <c r="J40" s="438">
        <f t="shared" si="13"/>
        <v>10335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10335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7"/>
      <c r="L44" s="607"/>
      <c r="M44" s="607"/>
      <c r="N44" s="607"/>
      <c r="O44" s="612" t="s">
        <v>784</v>
      </c>
      <c r="P44" s="613"/>
      <c r="Q44" s="613"/>
      <c r="R44" s="613"/>
    </row>
    <row r="45" spans="1:18" ht="12">
      <c r="A45" s="349"/>
      <c r="B45" s="576" t="str">
        <f>TEXT('справка №1-БАЛАНС'!A99,"dd.mm.yyyy")</f>
        <v>26.04.2013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8">
      <selection activeCell="C87" sqref="C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01.01.2013Г. ДО 31.03.2013Г.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21</v>
      </c>
      <c r="D24" s="119">
        <f>SUM(D25:D27)</f>
        <v>21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>
        <v>21</v>
      </c>
      <c r="D27" s="108">
        <v>21</v>
      </c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8</v>
      </c>
      <c r="D28" s="108">
        <v>8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29</v>
      </c>
      <c r="D43" s="104">
        <f>D24+D28+D29+D31+D30+D32+D33+D38</f>
        <v>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29</v>
      </c>
      <c r="D44" s="103">
        <f>D43+D21+D19+D9</f>
        <v>29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96</v>
      </c>
      <c r="E56" s="119">
        <f t="shared" si="1"/>
        <v>-96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>
        <v>96</v>
      </c>
      <c r="E57" s="119">
        <f t="shared" si="1"/>
        <v>-96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96</v>
      </c>
      <c r="E66" s="119">
        <f t="shared" si="1"/>
        <v>-96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1533</v>
      </c>
      <c r="D71" s="105">
        <f>SUM(D72:D74)</f>
        <v>1534</v>
      </c>
      <c r="E71" s="105">
        <f>SUM(E72:E74)</f>
        <v>-1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1159</v>
      </c>
      <c r="D72" s="108">
        <v>1160</v>
      </c>
      <c r="E72" s="119">
        <f t="shared" si="1"/>
        <v>-1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374</v>
      </c>
      <c r="D74" s="108">
        <v>374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96</v>
      </c>
      <c r="E75" s="103">
        <f>E76+E78</f>
        <v>-96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>
        <v>96</v>
      </c>
      <c r="E76" s="119">
        <f t="shared" si="1"/>
        <v>-96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54</v>
      </c>
      <c r="D85" s="104">
        <f>SUM(D86:D90)+D94</f>
        <v>60</v>
      </c>
      <c r="E85" s="104">
        <f>SUM(E86:E90)+E94</f>
        <v>-6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>
        <v>1</v>
      </c>
      <c r="E87" s="119">
        <f t="shared" si="1"/>
        <v>-1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44</v>
      </c>
      <c r="D89" s="108">
        <v>49</v>
      </c>
      <c r="E89" s="119">
        <f t="shared" si="1"/>
        <v>-5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10</v>
      </c>
      <c r="D90" s="103">
        <f>SUM(D91:D93)</f>
        <v>9</v>
      </c>
      <c r="E90" s="103">
        <f>SUM(E91:E93)</f>
        <v>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10</v>
      </c>
      <c r="D92" s="108">
        <v>9</v>
      </c>
      <c r="E92" s="119">
        <f t="shared" si="1"/>
        <v>1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/>
      <c r="D94" s="108">
        <v>1</v>
      </c>
      <c r="E94" s="119">
        <f t="shared" si="1"/>
        <v>-1</v>
      </c>
      <c r="F94" s="108"/>
    </row>
    <row r="95" spans="1:6" ht="12">
      <c r="A95" s="396" t="s">
        <v>762</v>
      </c>
      <c r="B95" s="397" t="s">
        <v>763</v>
      </c>
      <c r="C95" s="108">
        <v>200</v>
      </c>
      <c r="D95" s="108">
        <v>200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1787</v>
      </c>
      <c r="D96" s="104">
        <f>D85+D80+D75+D71+D95</f>
        <v>1890</v>
      </c>
      <c r="E96" s="104">
        <f>E85+E80+E75+E71+E95</f>
        <v>-103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1787</v>
      </c>
      <c r="D97" s="104">
        <f>D96+D68+D66</f>
        <v>1986</v>
      </c>
      <c r="E97" s="104">
        <f>E96+E68+E66</f>
        <v>-199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26.04.2013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01.01.2013Г. ДО 31.03.2013Г.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26.04.2013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01.01.2013Г. ДО 31.03.2013Г.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26.04.2013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2013-04-26T09:20:28Z</dcterms:modified>
  <cp:category/>
  <cp:version/>
  <cp:contentType/>
  <cp:contentStatus/>
</cp:coreProperties>
</file>