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<sst xmlns="http://schemas.openxmlformats.org/spreadsheetml/2006/main" count="4318" uniqueCount="1000">
  <si>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</si>
  <si>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</si>
  <si>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</si>
  <si>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</si>
  <si>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</si>
  <si>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</si>
  <si>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</si>
  <si>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</si>
  <si>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</si>
  <si>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</si>
  <si>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</si>
  <si>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</si>
  <si>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</si>
  <si>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</si>
  <si>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</si>
  <si>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</si>
  <si>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</si>
  <si>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</si>
  <si>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</si>
  <si>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</si>
  <si>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</si>
  <si>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</si>
  <si>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</si>
  <si>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</si>
  <si>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</si>
  <si>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</si>
  <si>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</si>
  <si>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</si>
  <si>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</si>
  <si>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</si>
  <si>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</si>
  <si>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</si>
  <si>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</si>
  <si>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</si>
  <si>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</si>
  <si>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</si>
  <si>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</si>
  <si>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</si>
  <si>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</si>
  <si>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</si>
  <si>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</si>
  <si>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</si>
  <si>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</si>
  <si>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</si>
  <si>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</si>
  <si>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</si>
  <si>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</si>
  <si>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</si>
  <si>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</si>
  <si>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</si>
  <si>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</si>
  <si>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</si>
  <si>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</si>
  <si>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</si>
  <si>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</si>
  <si>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</si>
  <si>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</si>
  <si>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</si>
  <si>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</si>
  <si>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</si>
  <si>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</si>
  <si>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</si>
  <si>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</si>
  <si>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</si>
  <si>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</si>
  <si>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</si>
  <si>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</si>
  <si>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</si>
  <si>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</si>
  <si>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</si>
  <si>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</si>
  <si>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</si>
  <si>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</si>
  <si>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</si>
  <si>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</si>
  <si>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</si>
  <si>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</si>
  <si>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</si>
  <si>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</si>
  <si>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</si>
  <si>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</si>
  <si>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</si>
  <si>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</si>
  <si>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</si>
  <si>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</si>
  <si>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</si>
  <si>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</si>
  <si>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</si>
  <si>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</si>
  <si>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</si>
  <si>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</si>
  <si>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</si>
  <si>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</si>
  <si>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</si>
  <si>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</si>
  <si>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</si>
  <si>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</si>
  <si>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</si>
  <si>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</si>
  <si>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</si>
  <si>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</si>
  <si>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</si>
  <si>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</si>
  <si>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</si>
  <si>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</si>
  <si>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</si>
  <si>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</si>
  <si>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</si>
  <si>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</si>
  <si>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</si>
  <si>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</si>
  <si>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</si>
  <si>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</si>
  <si>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</si>
  <si>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</si>
  <si>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</si>
  <si>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</si>
  <si>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</si>
  <si>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</si>
  <si>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</si>
  <si>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</si>
  <si>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</si>
  <si>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</si>
  <si>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</si>
  <si>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</si>
  <si>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</si>
  <si>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</si>
  <si>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</si>
  <si>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</si>
  <si>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</si>
  <si>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</si>
  <si>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</si>
  <si>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</si>
  <si>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</si>
  <si>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</si>
  <si>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</si>
  <si>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</si>
  <si>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</si>
  <si>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</si>
  <si>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</si>
  <si>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</si>
  <si>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</si>
  <si>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</si>
  <si>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</si>
  <si>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</si>
  <si>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</si>
  <si>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</si>
  <si>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</si>
  <si>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</si>
  <si>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</si>
  <si>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</si>
  <si>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</si>
  <si>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</si>
  <si>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</si>
  <si>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</si>
  <si>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</si>
  <si>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</si>
  <si>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</si>
  <si>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</si>
  <si>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</si>
  <si>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</si>
  <si>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</si>
  <si>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</si>
  <si>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</si>
  <si>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</si>
  <si>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</si>
  <si>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</si>
  <si>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</si>
  <si>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</si>
  <si>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</si>
  <si>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</si>
  <si>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</si>
  <si>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</si>
  <si>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</si>
  <si>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</si>
  <si>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</si>
  <si>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</si>
  <si>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</si>
  <si>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</si>
  <si>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</si>
  <si>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</si>
  <si>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</si>
  <si>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</si>
  <si>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</si>
  <si>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</si>
  <si>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</si>
  <si>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</si>
  <si>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</si>
  <si>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</si>
  <si>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</si>
  <si>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</si>
  <si>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</si>
  <si>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</si>
  <si>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</si>
  <si>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</si>
  <si>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</si>
  <si>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</si>
  <si>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</si>
  <si>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</si>
  <si>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</si>
  <si>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</si>
  <si>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</si>
  <si>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</si>
  <si>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</si>
  <si>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</si>
  <si>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</si>
  <si>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</si>
  <si>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</si>
  <si>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</si>
  <si>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</si>
  <si>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</si>
  <si>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</si>
  <si>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</si>
  <si>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</si>
  <si>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</si>
  <si>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</si>
  <si>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</si>
  <si>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</si>
  <si>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</si>
  <si>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</si>
  <si>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</si>
  <si>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</si>
  <si>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</si>
  <si>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</si>
  <si>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</si>
  <si>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</si>
  <si>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</si>
  <si>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</si>
  <si>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</si>
  <si>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</si>
  <si>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</si>
  <si>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</si>
  <si>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</si>
  <si>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</si>
  <si>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</si>
  <si>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</si>
  <si>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</si>
  <si>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</si>
  <si>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</si>
  <si>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</si>
  <si>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</si>
  <si>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</si>
  <si>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</si>
  <si>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</si>
  <si>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</si>
  <si>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</si>
  <si>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</si>
  <si>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</si>
  <si>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</si>
  <si>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</si>
  <si>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</si>
  <si>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</si>
  <si>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</si>
  <si>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</si>
  <si>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</si>
  <si>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</si>
  <si>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</si>
  <si>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</si>
  <si>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</si>
  <si>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</si>
  <si>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</si>
  <si>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</si>
  <si>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</si>
  <si>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</si>
  <si>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</si>
  <si>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</si>
  <si>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</si>
  <si>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</si>
  <si>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</si>
  <si>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</si>
  <si>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</si>
  <si>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</si>
  <si>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</si>
  <si>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</si>
  <si>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</si>
  <si>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</si>
  <si>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</si>
  <si>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</si>
  <si>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</si>
  <si>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</si>
  <si>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</si>
  <si>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</si>
  <si>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</si>
  <si>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</si>
  <si>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</si>
  <si>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</si>
  <si>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</si>
  <si>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</si>
  <si>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</si>
  <si>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</si>
  <si>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</si>
  <si>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</si>
  <si>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</si>
  <si>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</si>
  <si>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</si>
  <si>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</si>
  <si>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</si>
  <si>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</si>
  <si>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</si>
  <si>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</si>
  <si>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</si>
  <si>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</si>
  <si>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</si>
  <si>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</si>
  <si>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</si>
  <si>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</si>
  <si>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</si>
  <si>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</si>
  <si>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</si>
  <si>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</si>
  <si>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</si>
  <si>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</si>
  <si>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</si>
  <si>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</si>
  <si>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</si>
  <si>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</si>
  <si>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</si>
  <si>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</si>
  <si>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</si>
  <si>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</si>
  <si>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</si>
  <si>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</si>
  <si>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</si>
  <si>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</si>
  <si>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</si>
  <si>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</si>
  <si>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</si>
  <si>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</si>
  <si>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</si>
  <si>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</si>
  <si>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</si>
  <si>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</si>
  <si>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</si>
  <si>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</si>
  <si>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</si>
  <si>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</si>
  <si>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</si>
  <si>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</si>
  <si>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</si>
  <si>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</si>
  <si>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</si>
  <si>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</si>
  <si>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</si>
  <si>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</si>
  <si>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</si>
  <si>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</si>
  <si>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</si>
  <si>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</si>
  <si>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</si>
  <si>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</si>
  <si>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</si>
  <si>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</si>
  <si>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</si>
  <si>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</si>
  <si>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</si>
  <si>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</si>
  <si>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</si>
  <si>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</si>
  <si>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</si>
  <si>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</si>
  <si>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</si>
  <si>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</si>
  <si>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</si>
  <si>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</si>
  <si>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</si>
  <si>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</si>
  <si>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</si>
  <si>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</si>
  <si>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</si>
  <si>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</si>
  <si>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</si>
  <si>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</si>
  <si>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</si>
  <si>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</si>
  <si>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</si>
  <si>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</si>
  <si>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</si>
  <si>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</si>
  <si>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</si>
  <si>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</si>
  <si>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</si>
  <si>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</si>
  <si>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</si>
  <si>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</si>
  <si>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</si>
  <si>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</si>
  <si>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</si>
  <si>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</si>
  <si>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</si>
  <si>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</si>
  <si>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</si>
  <si>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</si>
  <si>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</si>
  <si>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</si>
  <si>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</si>
  <si>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</si>
  <si>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</si>
  <si>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</si>
  <si>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</si>
  <si>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</si>
  <si>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</si>
  <si>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</si>
  <si>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</si>
  <si>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</si>
  <si>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</si>
  <si>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</si>
  <si>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</si>
  <si>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</si>
  <si>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</si>
  <si>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</si>
  <si>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</si>
  <si>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</si>
  <si>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</si>
  <si>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</si>
  <si>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</si>
  <si>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</si>
  <si>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</si>
  <si>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</si>
  <si>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</si>
  <si>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</si>
  <si>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</si>
  <si>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</si>
  <si>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</si>
  <si>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</si>
  <si>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</si>
  <si>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</si>
  <si>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</si>
  <si>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</si>
  <si>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</si>
  <si>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</si>
  <si>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</si>
  <si>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</si>
  <si>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</si>
  <si>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</si>
  <si>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</si>
  <si>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</si>
  <si>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</si>
  <si>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</si>
  <si>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</si>
  <si>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</si>
  <si>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</si>
  <si>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</si>
  <si>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</si>
  <si>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</si>
  <si>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</si>
  <si>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</si>
  <si>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</si>
  <si>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</si>
  <si>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</si>
  <si>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</si>
  <si>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</si>
  <si>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</si>
  <si>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</si>
  <si>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</si>
  <si>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</si>
  <si>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</si>
  <si>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</si>
  <si>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</si>
  <si>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</si>
  <si>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</si>
  <si>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</si>
  <si>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</si>
  <si>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</si>
  <si>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</si>
  <si>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</si>
  <si>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</si>
  <si>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</si>
  <si>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</si>
  <si>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</si>
  <si>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</si>
  <si>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</si>
  <si>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</si>
  <si>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</si>
  <si>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</si>
  <si>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</si>
  <si>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</si>
  <si>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</si>
  <si>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</si>
  <si>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</si>
  <si>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</si>
  <si>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</si>
  <si>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</si>
  <si>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</si>
  <si>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</si>
  <si>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</si>
  <si>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</si>
  <si>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</si>
  <si>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</si>
  <si>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</si>
  <si>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</si>
  <si>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</si>
  <si>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</si>
  <si>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</si>
  <si>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</si>
  <si>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</si>
  <si>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</si>
  <si>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</si>
  <si>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</si>
  <si>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</si>
  <si>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</si>
  <si>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</si>
  <si>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</si>
  <si>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</si>
  <si>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</si>
  <si>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</si>
  <si>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</si>
  <si>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</si>
  <si>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</si>
  <si>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</si>
  <si>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</si>
  <si>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</si>
  <si>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</si>
  <si>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</si>
  <si>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</si>
  <si>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</si>
  <si>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</si>
  <si>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</si>
  <si>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</si>
  <si>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</si>
  <si>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</si>
  <si>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</si>
  <si>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</si>
  <si>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</si>
  <si>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</si>
  <si>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</si>
  <si>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</si>
  <si>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</si>
  <si>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</si>
  <si>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</si>
  <si>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</si>
  <si>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</si>
  <si>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</si>
  <si>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</si>
  <si>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</si>
  <si>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</si>
  <si>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</si>
  <si>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</si>
  <si>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</si>
  <si>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</si>
  <si>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</si>
  <si>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</si>
  <si>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</si>
  <si>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</si>
  <si>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</si>
  <si>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</si>
  <si>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</si>
  <si>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</si>
  <si>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</si>
  <si>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</si>
  <si>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</si>
  <si>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</si>
  <si>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</si>
  <si>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</si>
  <si>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</si>
  <si>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</si>
  <si>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</si>
  <si>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</si>
  <si>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</si>
  <si>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</si>
  <si>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</si>
  <si>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</si>
  <si>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</si>
  <si>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</si>
  <si>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</si>
  <si>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</si>
  <si>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</si>
  <si>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</si>
  <si>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</si>
  <si>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</si>
  <si>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</si>
  <si>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</si>
  <si>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</si>
  <si>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</si>
  <si>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</si>
  <si>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</si>
  <si>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</si>
  <si>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</si>
  <si>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</si>
  <si>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</si>
  <si>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</si>
  <si>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</si>
  <si>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</si>
  <si>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</si>
  <si>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</si>
  <si>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</si>
  <si>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</si>
  <si>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</si>
  <si>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</si>
  <si>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</si>
  <si>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</si>
  <si>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</si>
  <si>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</si>
  <si>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</si>
  <si>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</si>
  <si>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</si>
  <si>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</si>
  <si>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</si>
  <si>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</si>
  <si>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</si>
  <si>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</si>
  <si>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</si>
  <si>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</si>
  <si>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</si>
  <si>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</si>
  <si>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</si>
  <si>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</si>
  <si>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</si>
  <si>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</si>
  <si>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</si>
  <si>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</si>
  <si>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</si>
  <si>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</si>
  <si>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</si>
  <si>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</si>
  <si>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</si>
  <si>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</si>
  <si>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</si>
  <si>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</si>
  <si>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</si>
  <si>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</si>
  <si>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</si>
  <si>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</si>
  <si>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</si>
  <si>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</si>
  <si>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</si>
  <si>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</si>
  <si>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</si>
  <si>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</si>
  <si>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</si>
  <si>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</si>
  <si>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</si>
  <si>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</si>
  <si>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</si>
  <si>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</si>
  <si>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</si>
  <si>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</si>
  <si>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</si>
  <si>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</si>
  <si>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</si>
  <si>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</si>
  <si>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</si>
  <si>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</si>
  <si>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</si>
  <si>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</si>
  <si>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</si>
  <si>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</si>
  <si>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</si>
  <si>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</si>
  <si>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</si>
  <si>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</si>
  <si>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</si>
  <si>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</si>
  <si>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</si>
  <si>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</si>
  <si>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</si>
  <si>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</si>
  <si>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</si>
  <si>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</si>
  <si>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</si>
  <si>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</si>
  <si>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</si>
  <si>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</si>
  <si>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</si>
  <si>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</si>
  <si>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</si>
  <si>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</si>
  <si>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</si>
  <si>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</si>
  <si>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</si>
  <si>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</si>
  <si>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</si>
  <si>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</si>
  <si>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</si>
  <si>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</si>
  <si>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</si>
  <si>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</si>
  <si>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</si>
  <si>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</si>
  <si>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</si>
  <si>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</si>
  <si>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</si>
  <si>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</si>
  <si>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</si>
  <si>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</si>
  <si>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</si>
  <si>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</si>
  <si>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</si>
  <si>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</si>
  <si>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</si>
  <si>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</si>
  <si>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</si>
  <si>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</si>
  <si>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</si>
  <si>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</si>
  <si>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</si>
  <si>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</si>
  <si>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</si>
  <si>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</si>
  <si>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</si>
  <si>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</si>
  <si>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</si>
  <si>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</si>
  <si>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</si>
  <si>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</si>
  <si>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</si>
  <si>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</si>
  <si>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</si>
  <si>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</si>
  <si>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</si>
  <si>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</si>
  <si>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</si>
  <si>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</si>
  <si>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</si>
  <si>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</si>
  <si>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</si>
  <si>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</si>
  <si>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</si>
  <si>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</si>
  <si>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</si>
  <si>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</si>
  <si>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</si>
  <si>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</si>
  <si>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</si>
  <si>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</si>
  <si>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</si>
  <si>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</si>
  <si>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</si>
  <si>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</si>
  <si>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</si>
  <si>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</si>
  <si>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</si>
  <si>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</si>
  <si>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</si>
  <si>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</si>
  <si>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</si>
  <si>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</si>
  <si>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</si>
  <si>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</si>
  <si>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</si>
  <si>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</si>
  <si>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</si>
  <si>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</si>
  <si>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</si>
  <si>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</si>
  <si>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</si>
  <si>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</si>
  <si>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</si>
  <si>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</si>
  <si>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</si>
  <si>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</si>
  <si>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</si>
  <si>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</si>
  <si>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</si>
  <si>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</si>
  <si>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</si>
  <si>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</si>
  <si>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</si>
  <si>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</si>
  <si>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</si>
  <si>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</si>
  <si>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</si>
  <si>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</si>
  <si>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</si>
  <si>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</si>
  <si>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</si>
  <si>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</si>
  <si>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</si>
  <si>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</si>
  <si>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</si>
  <si>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</si>
  <si>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</si>
  <si>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</si>
  <si>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</si>
  <si>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</si>
  <si>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</si>
  <si>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</si>
  <si>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</si>
  <si>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</si>
  <si>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</si>
  <si>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</si>
  <si>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</si>
  <si>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</si>
  <si>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</si>
  <si>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</si>
  <si>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</si>
  <si>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</si>
  <si>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</si>
  <si>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</si>
  <si>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</si>
  <si>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</si>
  <si>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</si>
  <si>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</si>
  <si>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</si>
  <si>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</si>
  <si>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</si>
  <si>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</si>
  <si>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</si>
  <si>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</si>
  <si>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</si>
  <si>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</si>
  <si>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</si>
  <si>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</si>
  <si>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</si>
  <si>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</si>
  <si>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</si>
  <si>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</si>
  <si>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</si>
  <si>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</si>
  <si>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</si>
  <si>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</si>
  <si>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</si>
  <si>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</si>
  <si>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</si>
  <si>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</si>
  <si>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</si>
  <si>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</si>
  <si>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</si>
  <si>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</si>
  <si>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</si>
  <si>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</si>
  <si>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</si>
  <si>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</si>
  <si>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</si>
  <si>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</si>
  <si>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</si>
  <si>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</si>
  <si>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</si>
  <si>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</si>
  <si>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</si>
  <si>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</si>
  <si>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</si>
  <si>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</si>
  <si>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</si>
  <si>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</si>
  <si>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</si>
  <si>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</si>
  <si>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</si>
  <si>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</si>
  <si>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</si>
  <si>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</si>
  <si>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</si>
  <si>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</si>
  <si>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</si>
  <si>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</si>
  <si>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</si>
  <si>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</si>
  <si>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</si>
  <si>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</si>
  <si>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</si>
  <si>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</si>
  <si>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</si>
  <si>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</si>
  <si>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</si>
  <si>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</si>
  <si>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</si>
  <si>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</si>
  <si>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</si>
  <si>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</si>
  <si>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</si>
  <si>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</si>
  <si>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</si>
  <si>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</si>
  <si>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</si>
  <si>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</si>
  <si>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</si>
  <si>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</si>
  <si>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</si>
  <si>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</si>
  <si>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</si>
  <si>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</si>
  <si>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</si>
  <si>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</si>
  <si>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</si>
  <si>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</si>
  <si>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</si>
  <si>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</si>
  <si>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</si>
  <si>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</si>
  <si>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</si>
  <si>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</si>
  <si>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</si>
  <si>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</si>
  <si>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</si>
  <si>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</si>
  <si>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</si>
  <si>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</si>
  <si>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</si>
  <si>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</si>
  <si>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</si>
  <si>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</si>
  <si>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</si>
  <si>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</si>
  <si>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</si>
  <si>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</si>
  <si>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</si>
  <si>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</si>
  <si>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</si>
  <si>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</si>
  <si>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</si>
  <si>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</si>
  <si>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</si>
  <si>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</si>
  <si>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</si>
  <si>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</si>
  <si>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</si>
  <si>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</si>
  <si>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</si>
  <si>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</si>
  <si>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</si>
  <si>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</si>
  <si>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</si>
  <si>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</si>
  <si>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</si>
  <si>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</si>
  <si>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</si>
  <si>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</si>
  <si>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</si>
  <si>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</si>
  <si>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</si>
  <si>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</si>
  <si>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</si>
  <si>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</si>
  <si>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</si>
  <si>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</si>
  <si>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</si>
  <si>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</si>
  <si>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</si>
  <si>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</si>
  <si>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</si>
  <si>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</si>
  <si>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</si>
  <si>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</si>
  <si>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</si>
  <si>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</si>
  <si>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</si>
  <si>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</si>
  <si>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</si>
  <si>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</si>
  <si>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</si>
  <si>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</si>
  <si>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</si>
  <si>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</si>
  <si>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</si>
  <si>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</si>
  <si>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</si>
  <si>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</si>
  <si>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</si>
  <si>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</si>
  <si>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</si>
  <si>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</si>
  <si>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</si>
  <si>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</si>
  <si>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</si>
  <si>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</si>
  <si>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</si>
  <si>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</si>
  <si>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</si>
  <si>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</si>
  <si>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</si>
  <si>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</si>
  <si>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</si>
  <si>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</si>
  <si>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</si>
  <si>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</si>
  <si>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</si>
  <si>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</si>
  <si>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</si>
  <si>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</si>
  <si>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</si>
  <si>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</si>
  <si>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</si>
  <si>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</si>
  <si>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</si>
  <si>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</si>
  <si>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</si>
  <si>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</si>
  <si>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</si>
  <si>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</si>
  <si>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</si>
  <si>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</si>
  <si>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</si>
  <si>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</si>
  <si>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</si>
  <si>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</si>
  <si>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</si>
  <si>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</si>
  <si>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</si>
  <si>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</si>
  <si>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</si>
  <si>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</si>
  <si>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</si>
  <si>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</si>
  <si>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</si>
  <si>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гр.Силистра,ул.Петър Бояджиев №31</t>
  </si>
  <si>
    <t>086/813300</t>
  </si>
  <si>
    <t>086/821153</t>
  </si>
  <si>
    <t>marketing@orgtechnica.bg</t>
  </si>
  <si>
    <t>Л.Дранева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</si>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</sst>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43159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3122</v>
      </c>
      <c r="D6" s="674">
        <f aca="true" t="shared" si="0" ref="D6:D15">C6-E6</f>
        <v>0</v>
      </c>
      <c r="E6" s="673">
        <f>'1-Баланс'!G95</f>
        <v>3122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2274</v>
      </c>
      <c r="D7" s="674">
        <f t="shared" si="0"/>
        <v>1976</v>
      </c>
      <c r="E7" s="673">
        <f>'1-Баланс'!G18</f>
        <v>298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40</v>
      </c>
      <c r="D8" s="674">
        <f t="shared" si="0"/>
        <v>0</v>
      </c>
      <c r="E8" s="673">
        <f>ABS('2-Отчет за доходите'!C44)-ABS('2-Отчет за доходите'!G44)</f>
        <v>40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294</v>
      </c>
      <c r="D9" s="674">
        <f t="shared" si="0"/>
        <v>0</v>
      </c>
      <c r="E9" s="673">
        <f>'3-Отчет за паричния поток'!C45</f>
        <v>294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42</v>
      </c>
      <c r="D10" s="674">
        <f t="shared" si="0"/>
        <v>0</v>
      </c>
      <c r="E10" s="673">
        <f>'3-Отчет за паричния поток'!C46</f>
        <v>42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2274</v>
      </c>
      <c r="D11" s="674">
        <f t="shared" si="0"/>
        <v>0</v>
      </c>
      <c r="E11" s="673">
        <f>'4-Отчет за собствения капитал'!L34</f>
        <v>2274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0.010813733441470668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0.01759014951627089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0.04716981132075472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0.012812299807815503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1.0127717391304347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2.608974358974359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0.6448717948717949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0.05384615384615385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0.05384615384615385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1.5091799265605874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1.1848174247277385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0.029035012809564473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0.3729111697449428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0.27162075592568863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0.024186455584872472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0.03997853501475718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5.691275167785235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186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77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30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922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165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1087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835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555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139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1529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365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19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461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39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2035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3122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214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1722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1394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1936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2274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68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170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553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322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91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111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57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780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780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2162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484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94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799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140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49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-180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60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3608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44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20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3680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3680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7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7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3727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3294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217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188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3699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28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28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3727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3727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3727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3690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-3044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-977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-18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-340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72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56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-20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32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-252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294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214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214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214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214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2065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2065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-609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-62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1394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1394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-609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-609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609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2296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2296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-62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2274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2274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634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1703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1848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140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181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167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4673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89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89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4762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13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16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16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7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10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173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7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34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231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231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1693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1678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153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174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133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4458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89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89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4547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1693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1678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153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174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133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4458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89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89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4547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1449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1753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119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178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167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3666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87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87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3753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66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21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92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94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8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173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7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34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222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222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1507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1601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123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172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133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3536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89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89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3625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1507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1601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123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172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133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3536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89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89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3625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186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77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30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922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922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165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368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48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19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19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464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629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165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368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48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19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19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464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629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170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170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68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238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553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322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91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111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57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610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848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170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170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170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553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322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91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111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57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610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780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68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68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68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5" sqref="B105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634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186</v>
      </c>
      <c r="D13" s="196">
        <v>254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77</v>
      </c>
      <c r="D14" s="196">
        <v>95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30</v>
      </c>
      <c r="D15" s="196">
        <v>21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922</v>
      </c>
      <c r="D20" s="598">
        <f>SUM(D12:D19)</f>
        <v>1007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214</v>
      </c>
      <c r="H21" s="196">
        <v>214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1722</v>
      </c>
      <c r="H22" s="614">
        <f>SUM(H23:H25)</f>
        <v>2393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1394</v>
      </c>
      <c r="H25" s="196">
        <v>2065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1936</v>
      </c>
      <c r="H26" s="598">
        <f>H20+H21+H22</f>
        <v>2607</v>
      </c>
      <c r="M26" s="98"/>
    </row>
    <row r="27" spans="1:8" ht="15.75">
      <c r="A27" s="89" t="s">
        <v>79</v>
      </c>
      <c r="B27" s="91" t="s">
        <v>80</v>
      </c>
      <c r="C27" s="197"/>
      <c r="D27" s="196">
        <v>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</v>
      </c>
      <c r="H32" s="196">
        <v>-609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</v>
      </c>
      <c r="H34" s="598">
        <f>H28+H32+H33</f>
        <v>-609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2274</v>
      </c>
      <c r="H37" s="600">
        <f>H26+H18+H34</f>
        <v>2296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68</v>
      </c>
      <c r="H52" s="196">
        <v>92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165</v>
      </c>
      <c r="D55" s="479">
        <v>225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1087</v>
      </c>
      <c r="D56" s="602">
        <f>D20+D21+D22+D28+D33+D46+D52+D54+D55</f>
        <v>1234</v>
      </c>
      <c r="E56" s="100" t="s">
        <v>850</v>
      </c>
      <c r="F56" s="99" t="s">
        <v>172</v>
      </c>
      <c r="G56" s="599">
        <f>G50+G52+G53+G54+G55</f>
        <v>68</v>
      </c>
      <c r="H56" s="600">
        <f>H50+H52+H53+H54+H55</f>
        <v>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835</v>
      </c>
      <c r="D59" s="196">
        <v>888</v>
      </c>
      <c r="E59" s="201" t="s">
        <v>180</v>
      </c>
      <c r="F59" s="486" t="s">
        <v>181</v>
      </c>
      <c r="G59" s="197">
        <v>170</v>
      </c>
      <c r="H59" s="196">
        <v>160</v>
      </c>
    </row>
    <row r="60" spans="1:13" ht="15.75">
      <c r="A60" s="89" t="s">
        <v>178</v>
      </c>
      <c r="B60" s="91" t="s">
        <v>179</v>
      </c>
      <c r="C60" s="197">
        <v>555</v>
      </c>
      <c r="D60" s="196">
        <v>396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553</v>
      </c>
      <c r="H61" s="596">
        <f>SUM(H62:H68)</f>
        <v>897</v>
      </c>
    </row>
    <row r="62" spans="1:13" ht="15.75">
      <c r="A62" s="89" t="s">
        <v>186</v>
      </c>
      <c r="B62" s="94" t="s">
        <v>187</v>
      </c>
      <c r="C62" s="197">
        <v>139</v>
      </c>
      <c r="D62" s="196">
        <v>134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322</v>
      </c>
      <c r="H64" s="196">
        <v>428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1529</v>
      </c>
      <c r="D65" s="598">
        <f>SUM(D59:D64)</f>
        <v>1418</v>
      </c>
      <c r="E65" s="89" t="s">
        <v>201</v>
      </c>
      <c r="F65" s="93" t="s">
        <v>202</v>
      </c>
      <c r="G65" s="197">
        <v>91</v>
      </c>
      <c r="H65" s="196">
        <v>363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111</v>
      </c>
      <c r="H66" s="196">
        <v>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20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365</v>
      </c>
      <c r="D69" s="196">
        <v>371</v>
      </c>
      <c r="E69" s="201" t="s">
        <v>79</v>
      </c>
      <c r="F69" s="93" t="s">
        <v>216</v>
      </c>
      <c r="G69" s="197">
        <v>57</v>
      </c>
      <c r="H69" s="196">
        <v>24</v>
      </c>
    </row>
    <row r="70" spans="1:8" ht="15.75">
      <c r="A70" s="89" t="s">
        <v>214</v>
      </c>
      <c r="B70" s="91" t="s">
        <v>215</v>
      </c>
      <c r="C70" s="197">
        <v>48</v>
      </c>
      <c r="D70" s="196">
        <v>20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780</v>
      </c>
      <c r="H71" s="598">
        <f>H59+H60+H61+H69+H70</f>
        <v>1081</v>
      </c>
    </row>
    <row r="72" spans="1:8" ht="15.75">
      <c r="A72" s="89" t="s">
        <v>221</v>
      </c>
      <c r="B72" s="91" t="s">
        <v>222</v>
      </c>
      <c r="C72" s="197">
        <v>29</v>
      </c>
      <c r="D72" s="196">
        <v>79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19</v>
      </c>
      <c r="D73" s="196">
        <v>50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461</v>
      </c>
      <c r="D76" s="598">
        <f>SUM(D68:D75)</f>
        <v>521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780</v>
      </c>
      <c r="H79" s="600">
        <f>H71+H73+H75+H77</f>
        <v>1081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39</v>
      </c>
      <c r="D89" s="196">
        <v>291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</v>
      </c>
      <c r="D92" s="598">
        <f>SUM(D88:D91)</f>
        <v>294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2035</v>
      </c>
      <c r="D94" s="602">
        <f>D65+D76+D85+D92+D93</f>
        <v>2235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3122</v>
      </c>
      <c r="D95" s="604">
        <f>D94+D56</f>
        <v>3469</v>
      </c>
      <c r="E95" s="229" t="s">
        <v>942</v>
      </c>
      <c r="F95" s="489" t="s">
        <v>268</v>
      </c>
      <c r="G95" s="603">
        <f>G37+G40+G56+G79</f>
        <v>3122</v>
      </c>
      <c r="H95" s="604">
        <f>H37+H40+H56+H79</f>
        <v>3469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43159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Л.Дранева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2" sqref="B52:H5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2162</v>
      </c>
      <c r="D12" s="317">
        <v>1842</v>
      </c>
      <c r="E12" s="194" t="s">
        <v>277</v>
      </c>
      <c r="F12" s="240" t="s">
        <v>278</v>
      </c>
      <c r="G12" s="316">
        <v>3294</v>
      </c>
      <c r="H12" s="317">
        <v>2764</v>
      </c>
    </row>
    <row r="13" spans="1:8" ht="15.75">
      <c r="A13" s="194" t="s">
        <v>279</v>
      </c>
      <c r="B13" s="190" t="s">
        <v>280</v>
      </c>
      <c r="C13" s="316">
        <v>484</v>
      </c>
      <c r="D13" s="317">
        <v>445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94</v>
      </c>
      <c r="D14" s="317">
        <v>145</v>
      </c>
      <c r="E14" s="245" t="s">
        <v>285</v>
      </c>
      <c r="F14" s="240" t="s">
        <v>286</v>
      </c>
      <c r="G14" s="316">
        <v>217</v>
      </c>
      <c r="H14" s="317">
        <v>213</v>
      </c>
    </row>
    <row r="15" spans="1:8" ht="15.75">
      <c r="A15" s="194" t="s">
        <v>287</v>
      </c>
      <c r="B15" s="190" t="s">
        <v>288</v>
      </c>
      <c r="C15" s="316">
        <v>799</v>
      </c>
      <c r="D15" s="317">
        <v>632</v>
      </c>
      <c r="E15" s="245" t="s">
        <v>79</v>
      </c>
      <c r="F15" s="240" t="s">
        <v>289</v>
      </c>
      <c r="G15" s="316">
        <v>188</v>
      </c>
      <c r="H15" s="317">
        <v>414</v>
      </c>
    </row>
    <row r="16" spans="1:8" ht="15.75">
      <c r="A16" s="194" t="s">
        <v>290</v>
      </c>
      <c r="B16" s="190" t="s">
        <v>291</v>
      </c>
      <c r="C16" s="316">
        <v>140</v>
      </c>
      <c r="D16" s="317">
        <v>114</v>
      </c>
      <c r="E16" s="236" t="s">
        <v>52</v>
      </c>
      <c r="F16" s="264" t="s">
        <v>292</v>
      </c>
      <c r="G16" s="628">
        <f>SUM(G12:G15)</f>
        <v>3699</v>
      </c>
      <c r="H16" s="629">
        <f>SUM(H12:H15)</f>
        <v>3391</v>
      </c>
    </row>
    <row r="17" spans="1:8" ht="31.5">
      <c r="A17" s="194" t="s">
        <v>293</v>
      </c>
      <c r="B17" s="190" t="s">
        <v>294</v>
      </c>
      <c r="C17" s="316">
        <v>49</v>
      </c>
      <c r="D17" s="317">
        <v>87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-180</v>
      </c>
      <c r="D18" s="317">
        <v>333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60</v>
      </c>
      <c r="D19" s="317">
        <v>420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3608</v>
      </c>
      <c r="D22" s="629">
        <f>SUM(D12:D18)+D19</f>
        <v>4018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</v>
      </c>
      <c r="D25" s="317">
        <v>10</v>
      </c>
      <c r="E25" s="194" t="s">
        <v>318</v>
      </c>
      <c r="F25" s="237" t="s">
        <v>319</v>
      </c>
      <c r="G25" s="316">
        <v>28</v>
      </c>
      <c r="H25" s="317">
        <v>17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44</v>
      </c>
      <c r="D27" s="317">
        <v>33</v>
      </c>
      <c r="E27" s="236" t="s">
        <v>104</v>
      </c>
      <c r="F27" s="238" t="s">
        <v>326</v>
      </c>
      <c r="G27" s="628">
        <f>SUM(G22:G26)</f>
        <v>28</v>
      </c>
      <c r="H27" s="629">
        <f>SUM(H22:H26)</f>
        <v>17</v>
      </c>
    </row>
    <row r="28" spans="1:8" ht="15.75">
      <c r="A28" s="194" t="s">
        <v>79</v>
      </c>
      <c r="B28" s="237" t="s">
        <v>327</v>
      </c>
      <c r="C28" s="316">
        <v>20</v>
      </c>
      <c r="D28" s="317">
        <v>21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72</v>
      </c>
      <c r="D29" s="629">
        <f>SUM(D25:D28)</f>
        <v>64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3680</v>
      </c>
      <c r="D31" s="635">
        <f>D29+D22</f>
        <v>4082</v>
      </c>
      <c r="E31" s="251" t="s">
        <v>824</v>
      </c>
      <c r="F31" s="266" t="s">
        <v>331</v>
      </c>
      <c r="G31" s="253">
        <f>G16+G18+G27</f>
        <v>3727</v>
      </c>
      <c r="H31" s="254">
        <f>H16+H18+H27</f>
        <v>3408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674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3680</v>
      </c>
      <c r="D36" s="637">
        <f>D31-D34+D35</f>
        <v>4082</v>
      </c>
      <c r="E36" s="262" t="s">
        <v>346</v>
      </c>
      <c r="F36" s="256" t="s">
        <v>347</v>
      </c>
      <c r="G36" s="267">
        <f>G35-G34+G31</f>
        <v>3727</v>
      </c>
      <c r="H36" s="268">
        <f>H35-H34+H31</f>
        <v>3408</v>
      </c>
    </row>
    <row r="37" spans="1:8" ht="15.75">
      <c r="A37" s="261" t="s">
        <v>348</v>
      </c>
      <c r="B37" s="231" t="s">
        <v>349</v>
      </c>
      <c r="C37" s="634">
        <f>IF((G36-C36)&gt;0,G36-C36,0)</f>
        <v>47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674</v>
      </c>
    </row>
    <row r="38" spans="1:8" ht="15.75">
      <c r="A38" s="234" t="s">
        <v>352</v>
      </c>
      <c r="B38" s="238" t="s">
        <v>353</v>
      </c>
      <c r="C38" s="628">
        <f>C39+C40+C41</f>
        <v>7</v>
      </c>
      <c r="D38" s="629">
        <f>D39+D40+D41</f>
        <v>-65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7</v>
      </c>
      <c r="D40" s="317">
        <v>-65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609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609</v>
      </c>
    </row>
    <row r="45" spans="1:8" ht="16.5" thickBot="1">
      <c r="A45" s="270" t="s">
        <v>371</v>
      </c>
      <c r="B45" s="271" t="s">
        <v>372</v>
      </c>
      <c r="C45" s="630">
        <f>C36+C38+C42</f>
        <v>3727</v>
      </c>
      <c r="D45" s="631">
        <f>D36+D38+D42</f>
        <v>4017</v>
      </c>
      <c r="E45" s="270" t="s">
        <v>373</v>
      </c>
      <c r="F45" s="272" t="s">
        <v>374</v>
      </c>
      <c r="G45" s="630">
        <f>G42+G36</f>
        <v>3727</v>
      </c>
      <c r="H45" s="631">
        <f>H42+H36</f>
        <v>4017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43159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Л.Дранева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39" sqref="F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3690</v>
      </c>
      <c r="D11" s="196">
        <v>3800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-3044</v>
      </c>
      <c r="D12" s="196">
        <v>-3055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-977</v>
      </c>
      <c r="D14" s="196">
        <v>-808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-18</v>
      </c>
      <c r="D19" s="196">
        <v>-17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-340</v>
      </c>
      <c r="D21" s="659">
        <f>SUM(D11:D20)</f>
        <v>-80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72</v>
      </c>
      <c r="D24" s="196">
        <v>313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56</v>
      </c>
      <c r="D33" s="659">
        <f>SUM(D23:D32)</f>
        <v>313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</v>
      </c>
      <c r="D37" s="196">
        <v>110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-140</v>
      </c>
      <c r="D38" s="196">
        <v>-110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</v>
      </c>
      <c r="D40" s="196">
        <v>-9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-20</v>
      </c>
      <c r="D42" s="196">
        <v>-21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32</v>
      </c>
      <c r="D43" s="661">
        <f>SUM(D35:D42)</f>
        <v>-30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-252</v>
      </c>
      <c r="D44" s="307">
        <f>D43+D33+D21</f>
        <v>203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294</v>
      </c>
      <c r="D45" s="309">
        <v>91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</v>
      </c>
      <c r="D46" s="311">
        <f>D45+D44</f>
        <v>294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</v>
      </c>
      <c r="D47" s="298">
        <v>294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43159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Л.Дранева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45" sqref="F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214</v>
      </c>
      <c r="F13" s="584">
        <f>'1-Баланс'!H23</f>
        <v>328</v>
      </c>
      <c r="G13" s="584">
        <f>'1-Баланс'!H24</f>
        <v>0</v>
      </c>
      <c r="H13" s="585">
        <v>2065</v>
      </c>
      <c r="I13" s="584">
        <f>'1-Баланс'!H29+'1-Баланс'!H32</f>
        <v>-609</v>
      </c>
      <c r="J13" s="584">
        <f>'1-Баланс'!H30+'1-Баланс'!H33</f>
        <v>0</v>
      </c>
      <c r="K13" s="585"/>
      <c r="L13" s="584">
        <f>SUM(C13:K13)</f>
        <v>2296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214</v>
      </c>
      <c r="F17" s="653">
        <f t="shared" si="2"/>
        <v>328</v>
      </c>
      <c r="G17" s="653">
        <f t="shared" si="2"/>
        <v>0</v>
      </c>
      <c r="H17" s="653">
        <f t="shared" si="2"/>
        <v>2065</v>
      </c>
      <c r="I17" s="653">
        <f t="shared" si="2"/>
        <v>-609</v>
      </c>
      <c r="J17" s="653">
        <f t="shared" si="2"/>
        <v>0</v>
      </c>
      <c r="K17" s="653">
        <f t="shared" si="2"/>
        <v>0</v>
      </c>
      <c r="L17" s="584">
        <f t="shared" si="1"/>
        <v>2296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</v>
      </c>
      <c r="J18" s="584">
        <f>+'1-Баланс'!G33</f>
        <v>0</v>
      </c>
      <c r="K18" s="585"/>
      <c r="L18" s="584">
        <f t="shared" si="1"/>
        <v>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-609</v>
      </c>
      <c r="I22" s="316">
        <v>609</v>
      </c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-62</v>
      </c>
      <c r="I30" s="316"/>
      <c r="J30" s="316"/>
      <c r="K30" s="316"/>
      <c r="L30" s="584">
        <f t="shared" si="1"/>
        <v>-62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214</v>
      </c>
      <c r="F31" s="653">
        <f t="shared" si="6"/>
        <v>328</v>
      </c>
      <c r="G31" s="653">
        <f t="shared" si="6"/>
        <v>0</v>
      </c>
      <c r="H31" s="653">
        <f t="shared" si="6"/>
        <v>1394</v>
      </c>
      <c r="I31" s="653">
        <f t="shared" si="6"/>
        <v>40</v>
      </c>
      <c r="J31" s="653">
        <f t="shared" si="6"/>
        <v>0</v>
      </c>
      <c r="K31" s="653">
        <f t="shared" si="6"/>
        <v>0</v>
      </c>
      <c r="L31" s="584">
        <f t="shared" si="1"/>
        <v>2274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214</v>
      </c>
      <c r="F34" s="587">
        <f t="shared" si="7"/>
        <v>328</v>
      </c>
      <c r="G34" s="587">
        <f t="shared" si="7"/>
        <v>0</v>
      </c>
      <c r="H34" s="587">
        <f t="shared" si="7"/>
        <v>1394</v>
      </c>
      <c r="I34" s="587">
        <f t="shared" si="7"/>
        <v>40</v>
      </c>
      <c r="J34" s="587">
        <f t="shared" si="7"/>
        <v>0</v>
      </c>
      <c r="K34" s="587">
        <f t="shared" si="7"/>
        <v>0</v>
      </c>
      <c r="L34" s="651">
        <f t="shared" si="1"/>
        <v>2274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43159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Л.Дранева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43159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Л.Дранева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M21" sqref="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634</v>
      </c>
      <c r="E11" s="328"/>
      <c r="F11" s="328">
        <v>7</v>
      </c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1703</v>
      </c>
      <c r="E12" s="328"/>
      <c r="F12" s="328">
        <v>10</v>
      </c>
      <c r="G12" s="329">
        <f aca="true" t="shared" si="2" ref="G12:G41">D12+E12-F12</f>
        <v>1693</v>
      </c>
      <c r="H12" s="328"/>
      <c r="I12" s="328"/>
      <c r="J12" s="329">
        <f aca="true" t="shared" si="3" ref="J12:J41">G12+H12-I12</f>
        <v>1693</v>
      </c>
      <c r="K12" s="328">
        <v>1449</v>
      </c>
      <c r="L12" s="328">
        <v>66</v>
      </c>
      <c r="M12" s="328">
        <v>8</v>
      </c>
      <c r="N12" s="329">
        <f aca="true" t="shared" si="4" ref="N12:N41">K12+L12-M12</f>
        <v>1507</v>
      </c>
      <c r="O12" s="328"/>
      <c r="P12" s="328"/>
      <c r="Q12" s="329">
        <f t="shared" si="0"/>
        <v>1507</v>
      </c>
      <c r="R12" s="340">
        <f t="shared" si="1"/>
        <v>186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1848</v>
      </c>
      <c r="E13" s="328">
        <v>3</v>
      </c>
      <c r="F13" s="328">
        <v>173</v>
      </c>
      <c r="G13" s="329">
        <f t="shared" si="2"/>
        <v>1678</v>
      </c>
      <c r="H13" s="328"/>
      <c r="I13" s="328"/>
      <c r="J13" s="329">
        <f t="shared" si="3"/>
        <v>1678</v>
      </c>
      <c r="K13" s="328">
        <v>1753</v>
      </c>
      <c r="L13" s="328">
        <v>21</v>
      </c>
      <c r="M13" s="328">
        <v>173</v>
      </c>
      <c r="N13" s="329">
        <f t="shared" si="4"/>
        <v>1601</v>
      </c>
      <c r="O13" s="328"/>
      <c r="P13" s="328"/>
      <c r="Q13" s="329">
        <f t="shared" si="0"/>
        <v>1601</v>
      </c>
      <c r="R13" s="340">
        <f t="shared" si="1"/>
        <v>77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140</v>
      </c>
      <c r="E14" s="328">
        <v>13</v>
      </c>
      <c r="F14" s="328"/>
      <c r="G14" s="329">
        <f t="shared" si="2"/>
        <v>153</v>
      </c>
      <c r="H14" s="328"/>
      <c r="I14" s="328"/>
      <c r="J14" s="329">
        <f t="shared" si="3"/>
        <v>153</v>
      </c>
      <c r="K14" s="328">
        <v>119</v>
      </c>
      <c r="L14" s="328">
        <v>4</v>
      </c>
      <c r="M14" s="328"/>
      <c r="N14" s="329">
        <f t="shared" si="4"/>
        <v>123</v>
      </c>
      <c r="O14" s="328"/>
      <c r="P14" s="328"/>
      <c r="Q14" s="329">
        <f t="shared" si="0"/>
        <v>123</v>
      </c>
      <c r="R14" s="340">
        <f t="shared" si="1"/>
        <v>30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181</v>
      </c>
      <c r="E15" s="328"/>
      <c r="F15" s="328">
        <v>7</v>
      </c>
      <c r="G15" s="329">
        <f t="shared" si="2"/>
        <v>174</v>
      </c>
      <c r="H15" s="328"/>
      <c r="I15" s="328"/>
      <c r="J15" s="329">
        <f t="shared" si="3"/>
        <v>174</v>
      </c>
      <c r="K15" s="328">
        <v>178</v>
      </c>
      <c r="L15" s="328">
        <v>1</v>
      </c>
      <c r="M15" s="328">
        <v>7</v>
      </c>
      <c r="N15" s="329">
        <f t="shared" si="4"/>
        <v>172</v>
      </c>
      <c r="O15" s="328"/>
      <c r="P15" s="328"/>
      <c r="Q15" s="329">
        <f t="shared" si="0"/>
        <v>172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167</v>
      </c>
      <c r="E18" s="328"/>
      <c r="F18" s="328">
        <v>34</v>
      </c>
      <c r="G18" s="329">
        <f t="shared" si="2"/>
        <v>133</v>
      </c>
      <c r="H18" s="328"/>
      <c r="I18" s="328"/>
      <c r="J18" s="329">
        <f t="shared" si="3"/>
        <v>133</v>
      </c>
      <c r="K18" s="328">
        <v>167</v>
      </c>
      <c r="L18" s="328"/>
      <c r="M18" s="328">
        <v>34</v>
      </c>
      <c r="N18" s="329">
        <f t="shared" si="4"/>
        <v>133</v>
      </c>
      <c r="O18" s="328"/>
      <c r="P18" s="328"/>
      <c r="Q18" s="329">
        <f t="shared" si="0"/>
        <v>133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4673</v>
      </c>
      <c r="E19" s="330">
        <f>SUM(E11:E18)</f>
        <v>16</v>
      </c>
      <c r="F19" s="330">
        <f>SUM(F11:F18)</f>
        <v>231</v>
      </c>
      <c r="G19" s="329">
        <f t="shared" si="2"/>
        <v>4458</v>
      </c>
      <c r="H19" s="330">
        <f>SUM(H11:H18)</f>
        <v>0</v>
      </c>
      <c r="I19" s="330">
        <f>SUM(I11:I18)</f>
        <v>0</v>
      </c>
      <c r="J19" s="329">
        <f t="shared" si="3"/>
        <v>4458</v>
      </c>
      <c r="K19" s="330">
        <f>SUM(K11:K18)</f>
        <v>3666</v>
      </c>
      <c r="L19" s="330">
        <f>SUM(L11:L18)</f>
        <v>92</v>
      </c>
      <c r="M19" s="330">
        <f>SUM(M11:M18)</f>
        <v>222</v>
      </c>
      <c r="N19" s="329">
        <f t="shared" si="4"/>
        <v>3536</v>
      </c>
      <c r="O19" s="330">
        <f>SUM(O11:O18)</f>
        <v>0</v>
      </c>
      <c r="P19" s="330">
        <f>SUM(P11:P18)</f>
        <v>0</v>
      </c>
      <c r="Q19" s="329">
        <f t="shared" si="0"/>
        <v>3536</v>
      </c>
      <c r="R19" s="340">
        <f t="shared" si="1"/>
        <v>922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89</v>
      </c>
      <c r="E26" s="328"/>
      <c r="F26" s="328"/>
      <c r="G26" s="329">
        <f t="shared" si="2"/>
        <v>89</v>
      </c>
      <c r="H26" s="328"/>
      <c r="I26" s="328"/>
      <c r="J26" s="329">
        <f t="shared" si="3"/>
        <v>89</v>
      </c>
      <c r="K26" s="328">
        <v>87</v>
      </c>
      <c r="L26" s="328">
        <v>2</v>
      </c>
      <c r="M26" s="328"/>
      <c r="N26" s="329">
        <f t="shared" si="4"/>
        <v>89</v>
      </c>
      <c r="O26" s="328"/>
      <c r="P26" s="328"/>
      <c r="Q26" s="329">
        <f t="shared" si="0"/>
        <v>89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89</v>
      </c>
      <c r="H27" s="332">
        <f t="shared" si="5"/>
        <v>0</v>
      </c>
      <c r="I27" s="332">
        <f t="shared" si="5"/>
        <v>0</v>
      </c>
      <c r="J27" s="333">
        <f t="shared" si="3"/>
        <v>89</v>
      </c>
      <c r="K27" s="332">
        <f t="shared" si="5"/>
        <v>87</v>
      </c>
      <c r="L27" s="332">
        <f t="shared" si="5"/>
        <v>2</v>
      </c>
      <c r="M27" s="332">
        <f t="shared" si="5"/>
        <v>0</v>
      </c>
      <c r="N27" s="333">
        <f t="shared" si="4"/>
        <v>89</v>
      </c>
      <c r="O27" s="332">
        <f t="shared" si="5"/>
        <v>0</v>
      </c>
      <c r="P27" s="332">
        <f t="shared" si="5"/>
        <v>0</v>
      </c>
      <c r="Q27" s="333">
        <f t="shared" si="0"/>
        <v>89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4762</v>
      </c>
      <c r="E42" s="349">
        <f>E19+E20+E21+E27+E40+E41</f>
        <v>16</v>
      </c>
      <c r="F42" s="349">
        <f aca="true" t="shared" si="11" ref="F42:R42">F19+F20+F21+F27+F40+F41</f>
        <v>231</v>
      </c>
      <c r="G42" s="349">
        <f t="shared" si="11"/>
        <v>4547</v>
      </c>
      <c r="H42" s="349">
        <f t="shared" si="11"/>
        <v>0</v>
      </c>
      <c r="I42" s="349">
        <f t="shared" si="11"/>
        <v>0</v>
      </c>
      <c r="J42" s="349">
        <f t="shared" si="11"/>
        <v>4547</v>
      </c>
      <c r="K42" s="349">
        <f t="shared" si="11"/>
        <v>3753</v>
      </c>
      <c r="L42" s="349">
        <f t="shared" si="11"/>
        <v>94</v>
      </c>
      <c r="M42" s="349">
        <f t="shared" si="11"/>
        <v>222</v>
      </c>
      <c r="N42" s="349">
        <f t="shared" si="11"/>
        <v>3625</v>
      </c>
      <c r="O42" s="349">
        <f t="shared" si="11"/>
        <v>0</v>
      </c>
      <c r="P42" s="349">
        <f t="shared" si="11"/>
        <v>0</v>
      </c>
      <c r="Q42" s="349">
        <f t="shared" si="11"/>
        <v>3625</v>
      </c>
      <c r="R42" s="350">
        <f t="shared" si="11"/>
        <v>922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43159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Л.Дранева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H67" sqref="H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165</v>
      </c>
      <c r="D23" s="443">
        <v>165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368</v>
      </c>
      <c r="D30" s="368">
        <v>368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48</v>
      </c>
      <c r="D31" s="368">
        <v>48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19</v>
      </c>
      <c r="D35" s="362">
        <f>SUM(D36:D39)</f>
        <v>19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19</v>
      </c>
      <c r="D37" s="368">
        <v>19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464</v>
      </c>
      <c r="D45" s="438">
        <f>D26+D30+D31+D33+D32+D34+D35+D40</f>
        <v>464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629</v>
      </c>
      <c r="D46" s="444">
        <f>D45+D23+D21+D11</f>
        <v>629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170</v>
      </c>
      <c r="D58" s="138">
        <f>D59+D61</f>
        <v>170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170</v>
      </c>
      <c r="D59" s="197">
        <v>170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68</v>
      </c>
      <c r="D66" s="197"/>
      <c r="E66" s="136">
        <f t="shared" si="1"/>
        <v>68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238</v>
      </c>
      <c r="D68" s="435">
        <f>D54+D58+D63+D64+D65+D66</f>
        <v>170</v>
      </c>
      <c r="E68" s="436">
        <f t="shared" si="1"/>
        <v>68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553</v>
      </c>
      <c r="D87" s="134">
        <f>SUM(D88:D92)+D96</f>
        <v>553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322</v>
      </c>
      <c r="D89" s="197">
        <v>322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91</v>
      </c>
      <c r="D90" s="197">
        <v>91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111</v>
      </c>
      <c r="D91" s="197">
        <v>111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57</v>
      </c>
      <c r="D97" s="197">
        <v>57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610</v>
      </c>
      <c r="D98" s="433">
        <f>D87+D82+D77+D73+D97</f>
        <v>610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848</v>
      </c>
      <c r="D99" s="427">
        <f>D98+D70+D68</f>
        <v>780</v>
      </c>
      <c r="E99" s="427">
        <f>E98+E70+E68</f>
        <v>68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43159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Л.Дранева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43159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Л.Дранева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999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KRUMOV</cp:lastModifiedBy>
  <cp:lastPrinted>2018-03-22T14:19:40Z</cp:lastPrinted>
  <dcterms:created xsi:type="dcterms:W3CDTF">2006-09-16T00:00:00Z</dcterms:created>
  <dcterms:modified xsi:type="dcterms:W3CDTF">2018-03-27T11:09:29Z</dcterms:modified>
  <cp:category/>
  <cp:version/>
  <cp:contentType/>
  <cp:contentStatus/>
</cp:coreProperties>
</file>