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<sst xmlns="http://schemas.openxmlformats.org/spreadsheetml/2006/main" count="4188" uniqueCount="979">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</sst>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44377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44432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44377</v>
      </c>
    </row>
    <row r="11" spans="1:2" ht="15.75">
      <c r="A11" s="7" t="s">
        <v>950</v>
      </c>
      <c r="B11" s="547">
        <v>44432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-0.014509673115410274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-0.0023022572706343117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-0.01660622256155755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-0.0016423771048856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1.0483091787439613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4.435436241610739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4.260671140939597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3.8748993288590605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1.893959731543624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0.24925174592617227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0.11319187495280525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0.038521232475892425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0.1386382280557834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0.0989013063505248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317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0.008388684537828468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0.1451316595223515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5.526371308016878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3947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15464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1470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22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489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530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21922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1479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12019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11453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566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996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996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13045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36450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268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233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143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7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651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733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312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392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1437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5774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2412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3362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1605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7379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423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6632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7055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16522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52972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-560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20406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10886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10886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-87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10799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37789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9944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1512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1514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538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2791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1883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358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308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85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157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396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3725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3725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52972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1047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820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631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2922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491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116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5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79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6111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17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82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99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6210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322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6210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300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34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34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266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353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6510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559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974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2741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1722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5996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405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66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65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131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6532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22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6510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87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6510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5781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-2713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-2671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65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344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806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-159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75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-81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-14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-17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708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6347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7055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7055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-550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-550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-10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10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-560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-560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12108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12108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-1222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10886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10886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-1011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-1011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-87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1011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-87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-87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38097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38097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-87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-10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10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-211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37789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37789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9597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9597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347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9944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9944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3947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25026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11045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934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4400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499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45851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3195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51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108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12041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11475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566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1006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1006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13077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62231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83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20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47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31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181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181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4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19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2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25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25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3947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25026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11124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935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4445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530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46007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3195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51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108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12041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11475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566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1006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1006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13077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62387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22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22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11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11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33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33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3947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25026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11124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935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4445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530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46007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3195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51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108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12019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11453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566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995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995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13044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62354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9215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9509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929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3873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23526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1669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45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102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25297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347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147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3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85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582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47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631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19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2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23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24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9562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9654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913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3956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24085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1716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47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104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25904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9562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9654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913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3956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24085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1716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47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104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25904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3947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15464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1470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22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489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530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21922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1479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4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12019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11453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566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996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996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13045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36450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733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733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312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392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392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1437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1437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733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733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312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392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392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1437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1437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1512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1883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272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1611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538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538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908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358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308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157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157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85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396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3725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5239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1883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272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1611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538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538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908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358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308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157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157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85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396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3725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3725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1512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1514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7394303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7894303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3388306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4388306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12041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1007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13078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3344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2472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18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5834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22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11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33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60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60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12019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996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13045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3344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2412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18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5774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C56" sqref="C5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3947</v>
      </c>
      <c r="D12" s="188">
        <v>3947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15464</v>
      </c>
      <c r="D13" s="188">
        <v>15811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1470</v>
      </c>
      <c r="D14" s="188">
        <v>1536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22</v>
      </c>
      <c r="D16" s="188">
        <v>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489</v>
      </c>
      <c r="D17" s="188">
        <v>527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530</v>
      </c>
      <c r="D18" s="188">
        <v>499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21922</v>
      </c>
      <c r="D20" s="567">
        <f>SUM(D12:D19)</f>
        <v>22325</v>
      </c>
      <c r="E20" s="84" t="s">
        <v>54</v>
      </c>
      <c r="F20" s="87" t="s">
        <v>55</v>
      </c>
      <c r="G20" s="188">
        <v>7407</v>
      </c>
      <c r="H20" s="188">
        <v>7407</v>
      </c>
    </row>
    <row r="21" spans="1:8" ht="15.75">
      <c r="A21" s="94" t="s">
        <v>56</v>
      </c>
      <c r="B21" s="90" t="s">
        <v>57</v>
      </c>
      <c r="C21" s="463">
        <v>1479</v>
      </c>
      <c r="D21" s="464">
        <v>1526</v>
      </c>
      <c r="E21" s="84" t="s">
        <v>58</v>
      </c>
      <c r="F21" s="87" t="s">
        <v>59</v>
      </c>
      <c r="G21" s="188">
        <v>-560</v>
      </c>
      <c r="H21" s="188">
        <v>-550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4</v>
      </c>
      <c r="D25" s="187">
        <v>6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20406</v>
      </c>
      <c r="H26" s="567">
        <f>H20+H21+H22</f>
        <v>20416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10886</v>
      </c>
      <c r="H28" s="565">
        <f>SUM(H29:H31)</f>
        <v>12108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10886</v>
      </c>
      <c r="H29" s="187">
        <v>12108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-87</v>
      </c>
      <c r="H33" s="187">
        <v>-1011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10799</v>
      </c>
      <c r="H34" s="567">
        <f>H28+H32+H33</f>
        <v>11097</v>
      </c>
    </row>
    <row r="35" spans="1:8" ht="15.75">
      <c r="A35" s="84" t="s">
        <v>106</v>
      </c>
      <c r="B35" s="88" t="s">
        <v>107</v>
      </c>
      <c r="C35" s="564">
        <f>SUM(C36:C39)</f>
        <v>12019</v>
      </c>
      <c r="D35" s="565">
        <f>SUM(D36:D39)</f>
        <v>12041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37789</v>
      </c>
      <c r="H37" s="569">
        <f>H26+H18+H34</f>
        <v>38097</v>
      </c>
    </row>
    <row r="38" spans="1:13" ht="15.75">
      <c r="A38" s="84" t="s">
        <v>113</v>
      </c>
      <c r="B38" s="86" t="s">
        <v>114</v>
      </c>
      <c r="C38" s="188">
        <v>11453</v>
      </c>
      <c r="D38" s="188">
        <v>11475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566</v>
      </c>
      <c r="D39" s="188">
        <v>566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996</v>
      </c>
      <c r="D40" s="565">
        <f>D41+D42+D44</f>
        <v>1006</v>
      </c>
      <c r="E40" s="206" t="s">
        <v>119</v>
      </c>
      <c r="F40" s="203" t="s">
        <v>120</v>
      </c>
      <c r="G40" s="551">
        <v>9944</v>
      </c>
      <c r="H40" s="552">
        <v>9597</v>
      </c>
      <c r="M40" s="92"/>
    </row>
    <row r="41" spans="1:8" ht="16.5" thickBot="1">
      <c r="A41" s="84" t="s">
        <v>121</v>
      </c>
      <c r="B41" s="86" t="s">
        <v>122</v>
      </c>
      <c r="C41" s="188">
        <v>996</v>
      </c>
      <c r="D41" s="187">
        <v>1006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13045</v>
      </c>
      <c r="D46" s="567">
        <f>D35+D40+D45</f>
        <v>13077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</v>
      </c>
      <c r="H53" s="187">
        <v>2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1512</v>
      </c>
      <c r="H54" s="187">
        <v>1280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36450</v>
      </c>
      <c r="D56" s="571">
        <f>D20+D21+D22+D28+D33+D46+D52+D54+D55</f>
        <v>36934</v>
      </c>
      <c r="E56" s="94" t="s">
        <v>825</v>
      </c>
      <c r="F56" s="93" t="s">
        <v>172</v>
      </c>
      <c r="G56" s="568">
        <f>G50+G52+G53+G54+G55</f>
        <v>1514</v>
      </c>
      <c r="H56" s="569">
        <f>H50+H52+H53+H54+H55</f>
        <v>1282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268</v>
      </c>
      <c r="D59" s="188">
        <v>279</v>
      </c>
      <c r="E59" s="192" t="s">
        <v>180</v>
      </c>
      <c r="F59" s="473" t="s">
        <v>181</v>
      </c>
      <c r="G59" s="188">
        <v>538</v>
      </c>
      <c r="H59" s="187">
        <v>538</v>
      </c>
    </row>
    <row r="60" spans="1:13" ht="15.75">
      <c r="A60" s="84" t="s">
        <v>178</v>
      </c>
      <c r="B60" s="86" t="s">
        <v>179</v>
      </c>
      <c r="C60" s="188">
        <v>233</v>
      </c>
      <c r="D60" s="188">
        <v>245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143</v>
      </c>
      <c r="D61" s="188">
        <v>135</v>
      </c>
      <c r="E61" s="191" t="s">
        <v>188</v>
      </c>
      <c r="F61" s="87" t="s">
        <v>189</v>
      </c>
      <c r="G61" s="564">
        <f>SUM(G62:G68)</f>
        <v>2791</v>
      </c>
      <c r="H61" s="565">
        <f>SUM(H62:H68)</f>
        <v>3133</v>
      </c>
    </row>
    <row r="62" spans="1:13" ht="15.75">
      <c r="A62" s="84" t="s">
        <v>186</v>
      </c>
      <c r="B62" s="88" t="s">
        <v>187</v>
      </c>
      <c r="C62" s="188">
        <v>7</v>
      </c>
      <c r="D62" s="188">
        <v>3</v>
      </c>
      <c r="E62" s="191" t="s">
        <v>192</v>
      </c>
      <c r="F62" s="87" t="s">
        <v>193</v>
      </c>
      <c r="G62" s="188">
        <v>1883</v>
      </c>
      <c r="H62" s="188">
        <v>2243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358</v>
      </c>
      <c r="H64" s="188">
        <v>301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651</v>
      </c>
      <c r="D65" s="567">
        <f>SUM(D59:D64)</f>
        <v>662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308</v>
      </c>
      <c r="H66" s="188">
        <v>336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85</v>
      </c>
      <c r="H67" s="188">
        <v>77</v>
      </c>
    </row>
    <row r="68" spans="1:8" ht="15.75">
      <c r="A68" s="84" t="s">
        <v>206</v>
      </c>
      <c r="B68" s="86" t="s">
        <v>207</v>
      </c>
      <c r="C68" s="188">
        <v>733</v>
      </c>
      <c r="D68" s="188">
        <v>708</v>
      </c>
      <c r="E68" s="84" t="s">
        <v>212</v>
      </c>
      <c r="F68" s="87" t="s">
        <v>213</v>
      </c>
      <c r="G68" s="188">
        <v>157</v>
      </c>
      <c r="H68" s="188">
        <v>176</v>
      </c>
    </row>
    <row r="69" spans="1:8" ht="15.75">
      <c r="A69" s="84" t="s">
        <v>210</v>
      </c>
      <c r="B69" s="86" t="s">
        <v>211</v>
      </c>
      <c r="C69" s="188">
        <v>312</v>
      </c>
      <c r="D69" s="188">
        <v>314</v>
      </c>
      <c r="E69" s="192" t="s">
        <v>79</v>
      </c>
      <c r="F69" s="87" t="s">
        <v>216</v>
      </c>
      <c r="G69" s="188">
        <v>396</v>
      </c>
      <c r="H69" s="188">
        <v>365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3725</v>
      </c>
      <c r="H71" s="567">
        <f>H59+H60+H61+H69+H70</f>
        <v>4036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392</v>
      </c>
      <c r="D75" s="188">
        <v>608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1437</v>
      </c>
      <c r="D76" s="567">
        <f>SUM(D68:D75)</f>
        <v>1630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5774</v>
      </c>
      <c r="D79" s="565">
        <f>SUM(D80:D82)</f>
        <v>5834</v>
      </c>
      <c r="E79" s="196" t="s">
        <v>824</v>
      </c>
      <c r="F79" s="93" t="s">
        <v>241</v>
      </c>
      <c r="G79" s="568">
        <f>G71+G73+G75+G77</f>
        <v>3725</v>
      </c>
      <c r="H79" s="569">
        <f>H71+H73+H75+H77</f>
        <v>4036</v>
      </c>
    </row>
    <row r="80" spans="1:8" ht="15.75">
      <c r="A80" s="84" t="s">
        <v>239</v>
      </c>
      <c r="B80" s="86" t="s">
        <v>240</v>
      </c>
      <c r="C80" s="188">
        <v>2412</v>
      </c>
      <c r="D80" s="188">
        <v>2472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3362</v>
      </c>
      <c r="D82" s="188">
        <v>3362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1605</v>
      </c>
      <c r="D84" s="188">
        <v>1605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7379</v>
      </c>
      <c r="D85" s="567">
        <f>D84+D83+D79</f>
        <v>7439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423</v>
      </c>
      <c r="D88" s="188">
        <v>156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6632</v>
      </c>
      <c r="D89" s="188">
        <v>6191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7055</v>
      </c>
      <c r="D92" s="567">
        <f>SUM(D88:D91)</f>
        <v>6347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16522</v>
      </c>
      <c r="D94" s="571">
        <f>D65+D76+D85+D92+D93</f>
        <v>16078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52972</v>
      </c>
      <c r="D95" s="573">
        <f>D94+D56</f>
        <v>53012</v>
      </c>
      <c r="E95" s="220" t="s">
        <v>916</v>
      </c>
      <c r="F95" s="476" t="s">
        <v>268</v>
      </c>
      <c r="G95" s="572">
        <f>G37+G40+G56+G79</f>
        <v>52972</v>
      </c>
      <c r="H95" s="573">
        <f>H37+H40+H56+H79</f>
        <v>53012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44432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8" sqref="G4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1047</v>
      </c>
      <c r="D12" s="308">
        <v>755</v>
      </c>
      <c r="E12" s="185" t="s">
        <v>277</v>
      </c>
      <c r="F12" s="231" t="s">
        <v>278</v>
      </c>
      <c r="G12" s="307">
        <v>559</v>
      </c>
      <c r="H12" s="308">
        <v>566</v>
      </c>
    </row>
    <row r="13" spans="1:8" ht="15.75">
      <c r="A13" s="185" t="s">
        <v>279</v>
      </c>
      <c r="B13" s="181" t="s">
        <v>280</v>
      </c>
      <c r="C13" s="307">
        <v>820</v>
      </c>
      <c r="D13" s="308">
        <v>747</v>
      </c>
      <c r="E13" s="185" t="s">
        <v>281</v>
      </c>
      <c r="F13" s="231" t="s">
        <v>282</v>
      </c>
      <c r="G13" s="307">
        <v>974</v>
      </c>
      <c r="H13" s="308">
        <v>884</v>
      </c>
    </row>
    <row r="14" spans="1:8" ht="15.75">
      <c r="A14" s="185" t="s">
        <v>283</v>
      </c>
      <c r="B14" s="181" t="s">
        <v>284</v>
      </c>
      <c r="C14" s="307">
        <v>631</v>
      </c>
      <c r="D14" s="308">
        <v>714</v>
      </c>
      <c r="E14" s="236" t="s">
        <v>285</v>
      </c>
      <c r="F14" s="231" t="s">
        <v>286</v>
      </c>
      <c r="G14" s="307">
        <v>2741</v>
      </c>
      <c r="H14" s="308">
        <v>2335</v>
      </c>
    </row>
    <row r="15" spans="1:8" ht="15.75">
      <c r="A15" s="185" t="s">
        <v>287</v>
      </c>
      <c r="B15" s="181" t="s">
        <v>288</v>
      </c>
      <c r="C15" s="307">
        <v>2922</v>
      </c>
      <c r="D15" s="308">
        <v>2744</v>
      </c>
      <c r="E15" s="236" t="s">
        <v>79</v>
      </c>
      <c r="F15" s="231" t="s">
        <v>289</v>
      </c>
      <c r="G15" s="307">
        <v>1722</v>
      </c>
      <c r="H15" s="308">
        <v>514</v>
      </c>
    </row>
    <row r="16" spans="1:8" ht="15.75">
      <c r="A16" s="185" t="s">
        <v>290</v>
      </c>
      <c r="B16" s="181" t="s">
        <v>291</v>
      </c>
      <c r="C16" s="307">
        <v>491</v>
      </c>
      <c r="D16" s="308">
        <v>476</v>
      </c>
      <c r="E16" s="227" t="s">
        <v>52</v>
      </c>
      <c r="F16" s="255" t="s">
        <v>292</v>
      </c>
      <c r="G16" s="597">
        <f>SUM(G12:G15)</f>
        <v>5996</v>
      </c>
      <c r="H16" s="598">
        <f>SUM(H12:H15)</f>
        <v>4299</v>
      </c>
    </row>
    <row r="17" spans="1:8" ht="31.5">
      <c r="A17" s="185" t="s">
        <v>293</v>
      </c>
      <c r="B17" s="181" t="s">
        <v>294</v>
      </c>
      <c r="C17" s="307">
        <v>116</v>
      </c>
      <c r="D17" s="308">
        <v>332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5</v>
      </c>
      <c r="D18" s="308">
        <v>-22</v>
      </c>
      <c r="E18" s="225" t="s">
        <v>297</v>
      </c>
      <c r="F18" s="229" t="s">
        <v>298</v>
      </c>
      <c r="G18" s="608">
        <v>405</v>
      </c>
      <c r="H18" s="609">
        <v>18</v>
      </c>
    </row>
    <row r="19" spans="1:8" ht="15.75">
      <c r="A19" s="185" t="s">
        <v>299</v>
      </c>
      <c r="B19" s="181" t="s">
        <v>300</v>
      </c>
      <c r="C19" s="307">
        <v>79</v>
      </c>
      <c r="D19" s="308">
        <v>79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6111</v>
      </c>
      <c r="D22" s="598">
        <f>SUM(D12:D18)+D19</f>
        <v>5825</v>
      </c>
      <c r="E22" s="185" t="s">
        <v>309</v>
      </c>
      <c r="F22" s="228" t="s">
        <v>310</v>
      </c>
      <c r="G22" s="307">
        <v>66</v>
      </c>
      <c r="H22" s="308">
        <v>66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17</v>
      </c>
      <c r="D25" s="308">
        <v>24</v>
      </c>
      <c r="E25" s="185" t="s">
        <v>318</v>
      </c>
      <c r="F25" s="228" t="s">
        <v>319</v>
      </c>
      <c r="G25" s="307">
        <v>65</v>
      </c>
      <c r="H25" s="308">
        <v>6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131</v>
      </c>
      <c r="H27" s="598">
        <f>SUM(H22:H26)</f>
        <v>72</v>
      </c>
    </row>
    <row r="28" spans="1:8" ht="15.75">
      <c r="A28" s="185" t="s">
        <v>79</v>
      </c>
      <c r="B28" s="228" t="s">
        <v>327</v>
      </c>
      <c r="C28" s="307">
        <v>82</v>
      </c>
      <c r="D28" s="308">
        <v>112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99</v>
      </c>
      <c r="D29" s="598">
        <f>SUM(D25:D28)</f>
        <v>136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6210</v>
      </c>
      <c r="D31" s="604">
        <f>D29+D22</f>
        <v>5961</v>
      </c>
      <c r="E31" s="242" t="s">
        <v>800</v>
      </c>
      <c r="F31" s="257" t="s">
        <v>331</v>
      </c>
      <c r="G31" s="244">
        <f>G16+G18+G27</f>
        <v>6532</v>
      </c>
      <c r="H31" s="245">
        <f>H16+H18+H27</f>
        <v>4389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322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1572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22</v>
      </c>
      <c r="H34" s="308">
        <v>31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6210</v>
      </c>
      <c r="D36" s="606">
        <f>D31-D34+D35</f>
        <v>5961</v>
      </c>
      <c r="E36" s="253" t="s">
        <v>346</v>
      </c>
      <c r="F36" s="247" t="s">
        <v>347</v>
      </c>
      <c r="G36" s="258">
        <f>G35-G34+G31</f>
        <v>6510</v>
      </c>
      <c r="H36" s="259">
        <f>H35-H34+H31</f>
        <v>4358</v>
      </c>
    </row>
    <row r="37" spans="1:8" ht="15.75">
      <c r="A37" s="252" t="s">
        <v>348</v>
      </c>
      <c r="B37" s="222" t="s">
        <v>349</v>
      </c>
      <c r="C37" s="603">
        <f>IF((G36-C36)&gt;0,G36-C36,0)</f>
        <v>300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1603</v>
      </c>
    </row>
    <row r="38" spans="1:8" ht="15.75">
      <c r="A38" s="225" t="s">
        <v>352</v>
      </c>
      <c r="B38" s="229" t="s">
        <v>353</v>
      </c>
      <c r="C38" s="597">
        <f>C39+C40+C41</f>
        <v>34</v>
      </c>
      <c r="D38" s="598">
        <f>D39+D40+D41</f>
        <v>-13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34</v>
      </c>
      <c r="D40" s="308">
        <v>-13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266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1590</v>
      </c>
    </row>
    <row r="43" spans="1:8" ht="15.75">
      <c r="A43" s="224" t="s">
        <v>364</v>
      </c>
      <c r="B43" s="177" t="s">
        <v>365</v>
      </c>
      <c r="C43" s="307">
        <v>353</v>
      </c>
      <c r="D43" s="308"/>
      <c r="E43" s="224" t="s">
        <v>364</v>
      </c>
      <c r="F43" s="186" t="s">
        <v>366</v>
      </c>
      <c r="G43" s="554"/>
      <c r="H43" s="607">
        <v>807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87</v>
      </c>
      <c r="H44" s="259">
        <f>IF(D42=0,IF(H42-H43&gt;0,H42-H43+D43,0),IF(D42-D43&lt;0,D43-D42+H43,0))</f>
        <v>783</v>
      </c>
    </row>
    <row r="45" spans="1:8" ht="16.5" thickBot="1">
      <c r="A45" s="261" t="s">
        <v>371</v>
      </c>
      <c r="B45" s="262" t="s">
        <v>372</v>
      </c>
      <c r="C45" s="599">
        <f>C36+C38+C42</f>
        <v>6510</v>
      </c>
      <c r="D45" s="600">
        <f>D36+D38+D42</f>
        <v>5948</v>
      </c>
      <c r="E45" s="261" t="s">
        <v>373</v>
      </c>
      <c r="F45" s="263" t="s">
        <v>374</v>
      </c>
      <c r="G45" s="599">
        <f>G42+G36</f>
        <v>6510</v>
      </c>
      <c r="H45" s="600">
        <f>H42+H36</f>
        <v>5948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44432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976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5781</v>
      </c>
      <c r="D11" s="187">
        <v>5455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-2713</v>
      </c>
      <c r="D12" s="187">
        <v>-2370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-2671</v>
      </c>
      <c r="D14" s="187">
        <v>-3337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65</v>
      </c>
      <c r="D19" s="187">
        <v>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344</v>
      </c>
      <c r="D20" s="187">
        <v>-603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806</v>
      </c>
      <c r="D21" s="628">
        <f>SUM(D11:D20)</f>
        <v>-849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-159</v>
      </c>
      <c r="D23" s="187">
        <v>-61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75</v>
      </c>
      <c r="D32" s="187">
        <v>75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-81</v>
      </c>
      <c r="D33" s="628">
        <f>SUM(D23:D32)</f>
        <v>14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-10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-3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-14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-17</v>
      </c>
      <c r="D43" s="630">
        <f>SUM(D35:D42)</f>
        <v>-10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708</v>
      </c>
      <c r="D44" s="298">
        <f>D43+D33+D21</f>
        <v>-845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6347</v>
      </c>
      <c r="D45" s="300">
        <v>7200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7055</v>
      </c>
      <c r="D46" s="302">
        <f>D45+D44</f>
        <v>6355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7055</v>
      </c>
      <c r="D47" s="289">
        <v>6355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44432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975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-550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12108</v>
      </c>
      <c r="J13" s="553">
        <f>'1-Баланс'!H30+'1-Баланс'!H33</f>
        <v>-1011</v>
      </c>
      <c r="K13" s="554"/>
      <c r="L13" s="553">
        <f>SUM(C13:K13)</f>
        <v>38097</v>
      </c>
      <c r="M13" s="555">
        <f>'1-Баланс'!H40</f>
        <v>9597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-550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12108</v>
      </c>
      <c r="J17" s="622">
        <f t="shared" si="2"/>
        <v>-1011</v>
      </c>
      <c r="K17" s="622">
        <f t="shared" si="2"/>
        <v>0</v>
      </c>
      <c r="L17" s="553">
        <f t="shared" si="1"/>
        <v>38097</v>
      </c>
      <c r="M17" s="623">
        <f t="shared" si="2"/>
        <v>9597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-87</v>
      </c>
      <c r="K18" s="554"/>
      <c r="L18" s="553">
        <f t="shared" si="1"/>
        <v>-87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-10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-10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>
        <v>10</v>
      </c>
      <c r="F28" s="307"/>
      <c r="G28" s="307"/>
      <c r="H28" s="307"/>
      <c r="I28" s="307"/>
      <c r="J28" s="307"/>
      <c r="K28" s="307"/>
      <c r="L28" s="553">
        <f t="shared" si="1"/>
        <v>10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-1222</v>
      </c>
      <c r="J30" s="307">
        <v>1011</v>
      </c>
      <c r="K30" s="307"/>
      <c r="L30" s="553">
        <f t="shared" si="1"/>
        <v>-211</v>
      </c>
      <c r="M30" s="308">
        <v>347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-560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10886</v>
      </c>
      <c r="J31" s="622">
        <f t="shared" si="6"/>
        <v>-87</v>
      </c>
      <c r="K31" s="622">
        <f t="shared" si="6"/>
        <v>0</v>
      </c>
      <c r="L31" s="553">
        <f t="shared" si="1"/>
        <v>37789</v>
      </c>
      <c r="M31" s="623">
        <f t="shared" si="6"/>
        <v>9944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-560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10886</v>
      </c>
      <c r="J34" s="556">
        <f t="shared" si="7"/>
        <v>-87</v>
      </c>
      <c r="K34" s="556">
        <f t="shared" si="7"/>
        <v>0</v>
      </c>
      <c r="L34" s="620">
        <f t="shared" si="1"/>
        <v>37789</v>
      </c>
      <c r="M34" s="557">
        <f>M31+M32+M33</f>
        <v>9944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44432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975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1">
      <selection activeCell="R40" sqref="R4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3947</v>
      </c>
      <c r="E11" s="319"/>
      <c r="F11" s="319"/>
      <c r="G11" s="320">
        <f>D11+E11-F11</f>
        <v>3947</v>
      </c>
      <c r="H11" s="319"/>
      <c r="I11" s="319"/>
      <c r="J11" s="320">
        <f>G11+H11-I11</f>
        <v>3947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3947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25026</v>
      </c>
      <c r="E12" s="319"/>
      <c r="F12" s="319"/>
      <c r="G12" s="320">
        <f aca="true" t="shared" si="2" ref="G12:G41">D12+E12-F12</f>
        <v>25026</v>
      </c>
      <c r="H12" s="319"/>
      <c r="I12" s="319"/>
      <c r="J12" s="320">
        <f aca="true" t="shared" si="3" ref="J12:J41">G12+H12-I12</f>
        <v>25026</v>
      </c>
      <c r="K12" s="319">
        <v>9215</v>
      </c>
      <c r="L12" s="319">
        <v>347</v>
      </c>
      <c r="M12" s="319"/>
      <c r="N12" s="320">
        <f aca="true" t="shared" si="4" ref="N12:N41">K12+L12-M12</f>
        <v>9562</v>
      </c>
      <c r="O12" s="319"/>
      <c r="P12" s="319"/>
      <c r="Q12" s="320">
        <f t="shared" si="0"/>
        <v>9562</v>
      </c>
      <c r="R12" s="331">
        <f t="shared" si="1"/>
        <v>15464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11045</v>
      </c>
      <c r="E13" s="319">
        <v>83</v>
      </c>
      <c r="F13" s="319">
        <v>4</v>
      </c>
      <c r="G13" s="320">
        <f t="shared" si="2"/>
        <v>11124</v>
      </c>
      <c r="H13" s="319"/>
      <c r="I13" s="319"/>
      <c r="J13" s="320">
        <f t="shared" si="3"/>
        <v>11124</v>
      </c>
      <c r="K13" s="319">
        <v>9509</v>
      </c>
      <c r="L13" s="319">
        <v>147</v>
      </c>
      <c r="M13" s="319">
        <v>2</v>
      </c>
      <c r="N13" s="320">
        <f t="shared" si="4"/>
        <v>9654</v>
      </c>
      <c r="O13" s="319"/>
      <c r="P13" s="319"/>
      <c r="Q13" s="320">
        <f t="shared" si="0"/>
        <v>9654</v>
      </c>
      <c r="R13" s="331">
        <f t="shared" si="1"/>
        <v>1470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934</v>
      </c>
      <c r="E15" s="319">
        <v>20</v>
      </c>
      <c r="F15" s="319">
        <v>19</v>
      </c>
      <c r="G15" s="320">
        <f t="shared" si="2"/>
        <v>935</v>
      </c>
      <c r="H15" s="319"/>
      <c r="I15" s="319"/>
      <c r="J15" s="320">
        <f t="shared" si="3"/>
        <v>935</v>
      </c>
      <c r="K15" s="319">
        <v>929</v>
      </c>
      <c r="L15" s="319">
        <v>3</v>
      </c>
      <c r="M15" s="319">
        <v>19</v>
      </c>
      <c r="N15" s="320">
        <f t="shared" si="4"/>
        <v>913</v>
      </c>
      <c r="O15" s="319"/>
      <c r="P15" s="319"/>
      <c r="Q15" s="320">
        <f t="shared" si="0"/>
        <v>913</v>
      </c>
      <c r="R15" s="331">
        <f t="shared" si="1"/>
        <v>22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4400</v>
      </c>
      <c r="E16" s="319">
        <v>47</v>
      </c>
      <c r="F16" s="319">
        <v>2</v>
      </c>
      <c r="G16" s="320">
        <f t="shared" si="2"/>
        <v>4445</v>
      </c>
      <c r="H16" s="319"/>
      <c r="I16" s="319"/>
      <c r="J16" s="320">
        <f t="shared" si="3"/>
        <v>4445</v>
      </c>
      <c r="K16" s="319">
        <v>3873</v>
      </c>
      <c r="L16" s="319">
        <v>85</v>
      </c>
      <c r="M16" s="319">
        <v>2</v>
      </c>
      <c r="N16" s="320">
        <f t="shared" si="4"/>
        <v>3956</v>
      </c>
      <c r="O16" s="319"/>
      <c r="P16" s="319"/>
      <c r="Q16" s="320">
        <f t="shared" si="0"/>
        <v>3956</v>
      </c>
      <c r="R16" s="331">
        <f t="shared" si="1"/>
        <v>489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499</v>
      </c>
      <c r="E17" s="319">
        <v>31</v>
      </c>
      <c r="F17" s="319"/>
      <c r="G17" s="320">
        <f t="shared" si="2"/>
        <v>530</v>
      </c>
      <c r="H17" s="319"/>
      <c r="I17" s="319"/>
      <c r="J17" s="320">
        <f t="shared" si="3"/>
        <v>530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530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45851</v>
      </c>
      <c r="E19" s="321">
        <f>SUM(E11:E18)</f>
        <v>181</v>
      </c>
      <c r="F19" s="321">
        <f>SUM(F11:F18)</f>
        <v>25</v>
      </c>
      <c r="G19" s="320">
        <f t="shared" si="2"/>
        <v>46007</v>
      </c>
      <c r="H19" s="321">
        <f>SUM(H11:H18)</f>
        <v>0</v>
      </c>
      <c r="I19" s="321">
        <f>SUM(I11:I18)</f>
        <v>0</v>
      </c>
      <c r="J19" s="320">
        <f t="shared" si="3"/>
        <v>46007</v>
      </c>
      <c r="K19" s="321">
        <f>SUM(K11:K18)</f>
        <v>23526</v>
      </c>
      <c r="L19" s="321">
        <f>SUM(L11:L18)</f>
        <v>582</v>
      </c>
      <c r="M19" s="321">
        <f>SUM(M11:M18)</f>
        <v>23</v>
      </c>
      <c r="N19" s="320">
        <f t="shared" si="4"/>
        <v>24085</v>
      </c>
      <c r="O19" s="321">
        <f>SUM(O11:O18)</f>
        <v>0</v>
      </c>
      <c r="P19" s="321">
        <f>SUM(P11:P18)</f>
        <v>0</v>
      </c>
      <c r="Q19" s="320">
        <f t="shared" si="0"/>
        <v>24085</v>
      </c>
      <c r="R19" s="331">
        <f t="shared" si="1"/>
        <v>21922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3195</v>
      </c>
      <c r="E20" s="319"/>
      <c r="F20" s="319"/>
      <c r="G20" s="320">
        <f t="shared" si="2"/>
        <v>3195</v>
      </c>
      <c r="H20" s="319"/>
      <c r="I20" s="319"/>
      <c r="J20" s="320">
        <f t="shared" si="3"/>
        <v>3195</v>
      </c>
      <c r="K20" s="319">
        <v>1669</v>
      </c>
      <c r="L20" s="319">
        <v>47</v>
      </c>
      <c r="M20" s="319"/>
      <c r="N20" s="320">
        <f t="shared" si="4"/>
        <v>1716</v>
      </c>
      <c r="O20" s="319"/>
      <c r="P20" s="319"/>
      <c r="Q20" s="320">
        <f t="shared" si="0"/>
        <v>1716</v>
      </c>
      <c r="R20" s="331">
        <f t="shared" si="1"/>
        <v>1479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51</v>
      </c>
      <c r="E24" s="319"/>
      <c r="F24" s="319"/>
      <c r="G24" s="320">
        <f t="shared" si="2"/>
        <v>51</v>
      </c>
      <c r="H24" s="319"/>
      <c r="I24" s="319"/>
      <c r="J24" s="320">
        <f t="shared" si="3"/>
        <v>51</v>
      </c>
      <c r="K24" s="319">
        <v>45</v>
      </c>
      <c r="L24" s="319">
        <v>2</v>
      </c>
      <c r="M24" s="319"/>
      <c r="N24" s="320">
        <f t="shared" si="4"/>
        <v>47</v>
      </c>
      <c r="O24" s="319"/>
      <c r="P24" s="319"/>
      <c r="Q24" s="320">
        <f t="shared" si="0"/>
        <v>47</v>
      </c>
      <c r="R24" s="331">
        <f t="shared" si="1"/>
        <v>4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108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108</v>
      </c>
      <c r="H27" s="323">
        <f t="shared" si="5"/>
        <v>0</v>
      </c>
      <c r="I27" s="323">
        <f t="shared" si="5"/>
        <v>0</v>
      </c>
      <c r="J27" s="324">
        <f t="shared" si="3"/>
        <v>108</v>
      </c>
      <c r="K27" s="323">
        <f t="shared" si="5"/>
        <v>102</v>
      </c>
      <c r="L27" s="323">
        <f t="shared" si="5"/>
        <v>2</v>
      </c>
      <c r="M27" s="323">
        <f t="shared" si="5"/>
        <v>0</v>
      </c>
      <c r="N27" s="324">
        <f t="shared" si="4"/>
        <v>104</v>
      </c>
      <c r="O27" s="323">
        <f t="shared" si="5"/>
        <v>0</v>
      </c>
      <c r="P27" s="323">
        <f t="shared" si="5"/>
        <v>0</v>
      </c>
      <c r="Q27" s="324">
        <f t="shared" si="0"/>
        <v>104</v>
      </c>
      <c r="R27" s="334">
        <f t="shared" si="1"/>
        <v>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12041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12041</v>
      </c>
      <c r="H29" s="326">
        <f t="shared" si="6"/>
        <v>0</v>
      </c>
      <c r="I29" s="326">
        <f t="shared" si="6"/>
        <v>22</v>
      </c>
      <c r="J29" s="327">
        <f t="shared" si="3"/>
        <v>12019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12019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11475</v>
      </c>
      <c r="E32" s="319"/>
      <c r="F32" s="319"/>
      <c r="G32" s="320">
        <f t="shared" si="2"/>
        <v>11475</v>
      </c>
      <c r="H32" s="319"/>
      <c r="I32" s="319">
        <v>22</v>
      </c>
      <c r="J32" s="320">
        <f t="shared" si="3"/>
        <v>11453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11453</v>
      </c>
    </row>
    <row r="33" spans="1:18" ht="15.75">
      <c r="A33" s="330"/>
      <c r="B33" s="312" t="s">
        <v>115</v>
      </c>
      <c r="C33" s="143" t="s">
        <v>566</v>
      </c>
      <c r="D33" s="319">
        <v>566</v>
      </c>
      <c r="E33" s="319"/>
      <c r="F33" s="319"/>
      <c r="G33" s="320">
        <f t="shared" si="2"/>
        <v>566</v>
      </c>
      <c r="H33" s="319"/>
      <c r="I33" s="319"/>
      <c r="J33" s="320">
        <f t="shared" si="3"/>
        <v>566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1006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1006</v>
      </c>
      <c r="H34" s="315">
        <f t="shared" si="9"/>
        <v>0</v>
      </c>
      <c r="I34" s="315">
        <f t="shared" si="9"/>
        <v>11</v>
      </c>
      <c r="J34" s="320">
        <f t="shared" si="3"/>
        <v>995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996</v>
      </c>
    </row>
    <row r="35" spans="1:18" ht="15.75">
      <c r="A35" s="330"/>
      <c r="B35" s="312" t="s">
        <v>121</v>
      </c>
      <c r="C35" s="143" t="s">
        <v>569</v>
      </c>
      <c r="D35" s="319">
        <v>1006</v>
      </c>
      <c r="E35" s="319"/>
      <c r="F35" s="319"/>
      <c r="G35" s="320">
        <f t="shared" si="2"/>
        <v>1006</v>
      </c>
      <c r="H35" s="319"/>
      <c r="I35" s="319">
        <v>11</v>
      </c>
      <c r="J35" s="320">
        <f t="shared" si="3"/>
        <v>995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996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13077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13077</v>
      </c>
      <c r="H40" s="321">
        <f t="shared" si="10"/>
        <v>0</v>
      </c>
      <c r="I40" s="321">
        <f t="shared" si="10"/>
        <v>33</v>
      </c>
      <c r="J40" s="320">
        <f t="shared" si="3"/>
        <v>13044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13045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62231</v>
      </c>
      <c r="E42" s="340">
        <f>E19+E20+E21+E27+E40+E41</f>
        <v>181</v>
      </c>
      <c r="F42" s="340">
        <f aca="true" t="shared" si="11" ref="F42:R42">F19+F20+F21+F27+F40+F41</f>
        <v>25</v>
      </c>
      <c r="G42" s="340">
        <f t="shared" si="11"/>
        <v>62387</v>
      </c>
      <c r="H42" s="340">
        <f t="shared" si="11"/>
        <v>0</v>
      </c>
      <c r="I42" s="340">
        <f t="shared" si="11"/>
        <v>33</v>
      </c>
      <c r="J42" s="340">
        <f t="shared" si="11"/>
        <v>62354</v>
      </c>
      <c r="K42" s="340">
        <f t="shared" si="11"/>
        <v>25297</v>
      </c>
      <c r="L42" s="340">
        <f t="shared" si="11"/>
        <v>631</v>
      </c>
      <c r="M42" s="340">
        <f t="shared" si="11"/>
        <v>24</v>
      </c>
      <c r="N42" s="340">
        <f t="shared" si="11"/>
        <v>25904</v>
      </c>
      <c r="O42" s="340">
        <f t="shared" si="11"/>
        <v>0</v>
      </c>
      <c r="P42" s="340">
        <f t="shared" si="11"/>
        <v>0</v>
      </c>
      <c r="Q42" s="340">
        <f t="shared" si="11"/>
        <v>25904</v>
      </c>
      <c r="R42" s="341">
        <f t="shared" si="11"/>
        <v>36450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44432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C99" sqref="C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733</v>
      </c>
      <c r="D26" s="353">
        <f>SUM(D27:D29)</f>
        <v>733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733</v>
      </c>
      <c r="D28" s="359">
        <v>733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312</v>
      </c>
      <c r="D30" s="359">
        <v>312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392</v>
      </c>
      <c r="D40" s="353">
        <f>SUM(D41:D44)</f>
        <v>392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392</v>
      </c>
      <c r="D44" s="359">
        <v>392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1437</v>
      </c>
      <c r="D45" s="429">
        <f>D26+D30+D31+D33+D32+D34+D35+D40</f>
        <v>1437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1437</v>
      </c>
      <c r="D46" s="435">
        <f>D45+D23+D21+D11</f>
        <v>1437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</v>
      </c>
      <c r="D66" s="188"/>
      <c r="E66" s="127">
        <f t="shared" si="1"/>
        <v>2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</v>
      </c>
      <c r="D68" s="426">
        <f>D54+D58+D63+D64+D65+D66</f>
        <v>0</v>
      </c>
      <c r="E68" s="427">
        <f t="shared" si="1"/>
        <v>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1512</v>
      </c>
      <c r="D70" s="188"/>
      <c r="E70" s="127">
        <f t="shared" si="1"/>
        <v>1512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1883</v>
      </c>
      <c r="D73" s="128">
        <f>SUM(D74:D76)</f>
        <v>1883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272</v>
      </c>
      <c r="D74" s="188">
        <v>272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1611</v>
      </c>
      <c r="D76" s="188">
        <v>1611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538</v>
      </c>
      <c r="D77" s="129">
        <f>D78+D80</f>
        <v>538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538</v>
      </c>
      <c r="D78" s="188">
        <v>538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908</v>
      </c>
      <c r="D87" s="125">
        <f>SUM(D88:D92)+D96</f>
        <v>908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358</v>
      </c>
      <c r="D89" s="188">
        <v>358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308</v>
      </c>
      <c r="D91" s="188">
        <v>308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157</v>
      </c>
      <c r="D92" s="129">
        <f>SUM(D93:D95)</f>
        <v>157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157</v>
      </c>
      <c r="D95" s="188">
        <v>157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85</v>
      </c>
      <c r="D96" s="188">
        <v>85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396</v>
      </c>
      <c r="D97" s="188">
        <v>396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3725</v>
      </c>
      <c r="D98" s="424">
        <f>D87+D82+D77+D73+D97</f>
        <v>3725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5239</v>
      </c>
      <c r="D99" s="418">
        <f>D98+D70+D68</f>
        <v>3725</v>
      </c>
      <c r="E99" s="418">
        <f>E98+E70+E68</f>
        <v>1514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44432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977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978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G30" sqref="G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7394303</v>
      </c>
      <c r="D13" s="440"/>
      <c r="E13" s="440"/>
      <c r="F13" s="440">
        <v>12041</v>
      </c>
      <c r="G13" s="440"/>
      <c r="H13" s="440">
        <v>22</v>
      </c>
      <c r="I13" s="441">
        <f>F13+G13-H13</f>
        <v>12019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1007</v>
      </c>
      <c r="G16" s="440"/>
      <c r="H16" s="440">
        <v>11</v>
      </c>
      <c r="I16" s="441">
        <f t="shared" si="0"/>
        <v>996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7894303</v>
      </c>
      <c r="D18" s="447">
        <f t="shared" si="1"/>
        <v>0</v>
      </c>
      <c r="E18" s="447">
        <f t="shared" si="1"/>
        <v>0</v>
      </c>
      <c r="F18" s="447">
        <f t="shared" si="1"/>
        <v>13078</v>
      </c>
      <c r="G18" s="447">
        <f t="shared" si="1"/>
        <v>0</v>
      </c>
      <c r="H18" s="447">
        <f t="shared" si="1"/>
        <v>33</v>
      </c>
      <c r="I18" s="448">
        <f t="shared" si="0"/>
        <v>13045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3388306</v>
      </c>
      <c r="D20" s="440"/>
      <c r="E20" s="440"/>
      <c r="F20" s="440">
        <v>3344</v>
      </c>
      <c r="G20" s="440"/>
      <c r="H20" s="440"/>
      <c r="I20" s="441">
        <f t="shared" si="0"/>
        <v>3344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2472</v>
      </c>
      <c r="G24" s="440"/>
      <c r="H24" s="440">
        <v>60</v>
      </c>
      <c r="I24" s="441">
        <f t="shared" si="0"/>
        <v>2412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18</v>
      </c>
      <c r="G26" s="440"/>
      <c r="H26" s="440"/>
      <c r="I26" s="441">
        <f t="shared" si="0"/>
        <v>18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4388306</v>
      </c>
      <c r="D27" s="447">
        <f t="shared" si="2"/>
        <v>0</v>
      </c>
      <c r="E27" s="447">
        <f t="shared" si="2"/>
        <v>0</v>
      </c>
      <c r="F27" s="447">
        <f t="shared" si="2"/>
        <v>5834</v>
      </c>
      <c r="G27" s="447">
        <f t="shared" si="2"/>
        <v>0</v>
      </c>
      <c r="H27" s="447">
        <f t="shared" si="2"/>
        <v>60</v>
      </c>
      <c r="I27" s="448">
        <f t="shared" si="0"/>
        <v>5774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44432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30.06.2021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52972</v>
      </c>
      <c r="D6" s="644">
        <f aca="true" t="shared" si="0" ref="D6:D15">C6-E6</f>
        <v>0</v>
      </c>
      <c r="E6" s="643">
        <f>'1-Баланс'!G95</f>
        <v>52972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37789</v>
      </c>
      <c r="D7" s="644">
        <f t="shared" si="0"/>
        <v>31205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-87</v>
      </c>
      <c r="D8" s="644">
        <f t="shared" si="0"/>
        <v>0</v>
      </c>
      <c r="E8" s="643">
        <f>ABS('2-Отчет за доходите'!C44)-ABS('2-Отчет за доходите'!G44)</f>
        <v>-87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6347</v>
      </c>
      <c r="D9" s="644">
        <f t="shared" si="0"/>
        <v>0</v>
      </c>
      <c r="E9" s="643">
        <f>'3-Отчет за паричния поток'!C45</f>
        <v>6347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7055</v>
      </c>
      <c r="D10" s="644">
        <f t="shared" si="0"/>
        <v>0</v>
      </c>
      <c r="E10" s="643">
        <f>'3-Отчет за паричния поток'!C46</f>
        <v>7055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37789</v>
      </c>
      <c r="D11" s="644">
        <f t="shared" si="0"/>
        <v>0</v>
      </c>
      <c r="E11" s="643">
        <f>'4-Отчет за собствения капитал'!L34</f>
        <v>37789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11453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566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2020-08-24T08:49:45Z</cp:lastPrinted>
  <dcterms:created xsi:type="dcterms:W3CDTF">2006-09-16T00:00:00Z</dcterms:created>
  <dcterms:modified xsi:type="dcterms:W3CDTF">2021-08-20T09:27:17Z</dcterms:modified>
  <cp:category/>
  <cp:version/>
  <cp:contentType/>
  <cp:contentStatus/>
</cp:coreProperties>
</file>