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<sst xmlns="http://schemas.openxmlformats.org/spreadsheetml/2006/main" count="1091" uniqueCount="909">
  <si>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</si>
  <si>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</si>
  <si>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</si>
  <si>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</si>
  <si>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</si>
  <si>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</si>
  <si>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</si>
  <si>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</si>
  <si>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</si>
  <si>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</si>
  <si>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</si>
  <si>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</si>
  <si>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</si>
  <si>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</si>
  <si>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</si>
  <si>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</si>
  <si>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</si>
  <si>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</si>
  <si>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</si>
  <si>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</si>
  <si>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</si>
  <si>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</si>
  <si>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</si>
  <si>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</si>
  <si>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</si>
  <si>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</si>
  <si>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</si>
  <si>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</si>
  <si>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</si>
  <si>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</si>
  <si>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</si>
  <si>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</si>
  <si>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</si>
  <si>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</si>
  <si>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</si>
  <si>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</si>
  <si>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</si>
  <si>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</si>
  <si>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</si>
  <si>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</si>
  <si>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</si>
  <si>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</si>
  <si>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</si>
  <si>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</si>
  <si>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</si>
  <si>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</si>
  <si>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</si>
  <si>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</si>
  <si>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</si>
  <si>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</si>
  <si>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</si>
  <si>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</si>
  <si>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</si>
  <si>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</si>
  <si>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</si>
  <si>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</si>
  <si>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</si>
  <si>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</si>
  <si>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</si>
  <si>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</si>
  <si>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</si>
  <si>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</si>
  <si>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</si>
  <si>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</si>
  <si>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</si>
  <si>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</si>
  <si>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</si>
  <si>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</si>
  <si>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</si>
  <si>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</si>
  <si>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</si>
  <si>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</si>
  <si>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</si>
  <si>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</si>
  <si>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</si>
  <si>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</si>
  <si>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</si>
  <si>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</si>
  <si>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</si>
  <si>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</si>
  <si>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</si>
  <si>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</si>
  <si>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</si>
  <si>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</si>
  <si>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</si>
  <si>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</si>
  <si>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</si>
  <si>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</si>
  <si>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</si>
  <si>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</si>
  <si>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</si>
  <si>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</si>
  <si>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</si>
  <si>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</si>
  <si>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</si>
  <si>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</si>
  <si>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</si>
  <si>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</si>
  <si>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</si>
  <si>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</si>
  <si>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</si>
  <si>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</si>
  <si>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</si>
  <si>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</si>
  <si>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</si>
  <si>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</si>
  <si>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</si>
  <si>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</si>
  <si>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</si>
  <si>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</si>
  <si>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</si>
  <si>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</si>
  <si>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</si>
  <si>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</si>
  <si>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</si>
  <si>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</si>
  <si>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</si>
  <si>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</si>
  <si>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</si>
  <si>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</si>
  <si>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</si>
  <si>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</si>
  <si>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</si>
  <si>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</si>
  <si>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</si>
  <si>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</si>
  <si>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</si>
  <si>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</si>
  <si>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</si>
  <si>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</si>
  <si>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</si>
  <si>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</si>
  <si>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</si>
  <si>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</si>
  <si>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</si>
  <si>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</si>
  <si>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</si>
  <si>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</si>
  <si>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</si>
  <si>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</si>
  <si>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</si>
  <si>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</si>
  <si>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</si>
  <si>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</si>
  <si>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</si>
  <si>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</si>
  <si>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</si>
  <si>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</si>
  <si>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</si>
  <si>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</si>
  <si>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</si>
  <si>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</si>
  <si>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</si>
  <si>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</si>
  <si>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</si>
  <si>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</si>
  <si>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</si>
  <si>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</si>
  <si>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</si>
  <si>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</si>
  <si>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</si>
  <si>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</si>
  <si>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</si>
  <si>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</si>
  <si>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</si>
  <si>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</si>
  <si>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</si>
  <si>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</si>
  <si>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</si>
  <si>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</si>
  <si>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</si>
  <si>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</si>
  <si>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</si>
  <si>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</si>
  <si>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</si>
  <si>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</si>
  <si>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</si>
  <si>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</si>
  <si>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</si>
  <si>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</si>
  <si>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</si>
  <si>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</si>
  <si>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</si>
  <si>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</si>
  <si>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</si>
  <si>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</si>
  <si>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</si>
  <si>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</si>
  <si>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</si>
  <si>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</si>
  <si>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</si>
  <si>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</si>
  <si>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</si>
  <si>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</si>
  <si>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</si>
  <si>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</si>
  <si>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</si>
  <si>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</si>
  <si>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</si>
  <si>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</si>
  <si>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</si>
  <si>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</si>
  <si>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</si>
  <si>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</si>
  <si>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</si>
  <si>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</si>
  <si>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</si>
  <si>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</si>
  <si>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</si>
  <si>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</si>
  <si>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</si>
  <si>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</si>
  <si>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</si>
  <si>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</si>
  <si>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</si>
  <si>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</si>
  <si>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</si>
  <si>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</si>
  <si>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</si>
  <si>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</si>
  <si>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</si>
  <si>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</si>
  <si>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</si>
  <si>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</si>
  <si>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</si>
  <si>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</si>
  <si>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</si>
  <si>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</si>
  <si>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</si>
  <si>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</si>
  <si>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</si>
  <si>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</si>
  <si>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</si>
  <si>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</si>
  <si>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</si>
  <si>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</si>
  <si>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</si>
  <si>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</si>
  <si>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</si>
  <si>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</si>
  <si>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</si>
  <si>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</si>
  <si>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</si>
  <si>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</si>
  <si>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</si>
  <si>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</si>
  <si>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</si>
  <si>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</si>
  <si>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</si>
  <si>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</si>
  <si>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</si>
  <si>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</si>
  <si>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</si>
  <si>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</si>
  <si>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</si>
  <si>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</si>
  <si>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</si>
  <si>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</si>
  <si>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</si>
  <si>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</si>
  <si>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</si>
  <si>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</si>
  <si>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</si>
  <si>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</si>
  <si>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</si>
  <si>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</si>
  <si>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</si>
  <si>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</si>
  <si>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</si>
  <si>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</si>
  <si>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</si>
  <si>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</si>
  <si>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</si>
  <si>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</si>
  <si>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</si>
  <si>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</si>
  <si>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</si>
  <si>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</si>
  <si>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</si>
  <si>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</si>
  <si>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</si>
  <si>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</si>
  <si>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</si>
  <si>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</si>
  <si>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</si>
  <si>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</si>
  <si>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</si>
  <si>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</si>
  <si>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</si>
  <si>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</si>
  <si>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</si>
  <si>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</si>
  <si>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</si>
  <si>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</si>
  <si>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</si>
  <si>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</si>
  <si>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</si>
  <si>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</si>
  <si>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</si>
  <si>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</si>
  <si>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</si>
  <si>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</si>
  <si>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</si>
  <si>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</si>
  <si>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</si>
  <si>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</si>
  <si>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</si>
  <si>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</si>
  <si>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</si>
  <si>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</si>
  <si>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</si>
  <si>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</si>
  <si>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</si>
  <si>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</si>
  <si>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</si>
  <si>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</si>
  <si>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</si>
  <si>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</si>
  <si>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</si>
  <si>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</si>
  <si>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</si>
  <si>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</si>
  <si>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</si>
  <si>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</si>
  <si>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</si>
  <si>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</si>
  <si>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</si>
  <si>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</si>
  <si>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</si>
  <si>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</si>
  <si>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</si>
  <si>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</si>
  <si>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</si>
  <si>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</si>
  <si>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</si>
  <si>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</si>
  <si>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</si>
  <si>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</si>
  <si>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</si>
  <si>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</si>
  <si>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</si>
  <si>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</si>
  <si>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</si>
  <si>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</si>
  <si>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</si>
  <si>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</si>
  <si>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</si>
  <si>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</si>
  <si>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</si>
  <si>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</si>
  <si>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</si>
  <si>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</si>
  <si>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</si>
  <si>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</si>
  <si>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</si>
  <si>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</si>
  <si>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</si>
  <si>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</si>
  <si>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</si>
  <si>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</si>
  <si>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</si>
  <si>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</si>
  <si>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</si>
  <si>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</si>
  <si>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</si>
  <si>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</si>
  <si>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</si>
  <si>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</si>
  <si>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</si>
  <si>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</si>
  <si>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</si>
  <si>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</si>
  <si>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</si>
  <si>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</si>
  <si>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</si>
  <si>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</si>
  <si>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</si>
  <si>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</si>
  <si>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</si>
  <si>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</si>
  <si>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</si>
  <si>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</si>
  <si>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</si>
  <si>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</si>
  <si>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</si>
  <si>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</si>
  <si>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</si>
  <si>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</si>
  <si>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</si>
  <si>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</si>
  <si>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</si>
  <si>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</si>
  <si>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</si>
  <si>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</si>
  <si>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</si>
  <si>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</si>
  <si>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</si>
  <si>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</si>
  <si>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</si>
  <si>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</si>
  <si>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</si>
  <si>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</si>
  <si>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</si>
  <si>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</si>
  <si>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</si>
  <si>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</si>
  <si>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</si>
  <si>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</si>
  <si>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</si>
  <si>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</si>
  <si>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</si>
  <si>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</si>
  <si>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</si>
  <si>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</si>
  <si>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</si>
  <si>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</si>
  <si>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</si>
  <si>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</si>
  <si>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</si>
  <si>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</si>
  <si>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</si>
  <si>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</si>
  <si>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</si>
  <si>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</si>
  <si>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</si>
  <si>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</si>
  <si>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</si>
  <si>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</si>
  <si>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</si>
  <si>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</si>
  <si>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</si>
  <si>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</si>
  <si>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</si>
  <si>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</si>
  <si>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</si>
  <si>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</si>
  <si>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</si>
  <si>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</si>
  <si>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</si>
  <si>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</si>
  <si>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</si>
  <si>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</si>
  <si>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</si>
  <si>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</si>
  <si>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</si>
  <si>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</si>
  <si>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</si>
  <si>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</si>
  <si>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</si>
  <si>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</si>
  <si>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</si>
  <si>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</si>
  <si>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</si>
  <si>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</si>
  <si>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</si>
  <si>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</si>
  <si>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</si>
  <si>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</si>
  <si>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</si>
  <si>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</si>
  <si>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</si>
  <si>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</si>
  <si>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</si>
  <si>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</si>
  <si>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</si>
  <si>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</si>
  <si>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</si>
  <si>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</si>
  <si>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</si>
  <si>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</si>
  <si>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</si>
  <si>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</si>
  <si>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</si>
  <si>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</si>
  <si>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</si>
  <si>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</si>
  <si>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</si>
  <si>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</si>
  <si>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</si>
  <si>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</si>
  <si>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</si>
  <si>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</si>
  <si>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</si>
  <si>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</si>
  <si>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</si>
  <si>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</si>
  <si>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</si>
  <si>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</si>
  <si>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</si>
  <si>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</si>
  <si>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</si>
  <si>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</si>
  <si>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</si>
  <si>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</si>
  <si>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</si>
  <si>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</si>
  <si>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</si>
  <si>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</si>
  <si>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</si>
  <si>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</si>
  <si>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</si>
  <si>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</si>
  <si>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</si>
  <si>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</si>
  <si>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</si>
  <si>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</si>
  <si>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</si>
  <si>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</si>
  <si>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</si>
  <si>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</si>
  <si>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</si>
  <si>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</si>
  <si>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</si>
  <si>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</si>
  <si>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</si>
  <si>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</si>
  <si>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</si>
  <si>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</si>
  <si>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</si>
  <si>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</si>
  <si>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</si>
  <si>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</si>
  <si>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</si>
  <si>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</si>
  <si>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</si>
  <si>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</si>
  <si>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</si>
  <si>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</si>
  <si>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</si>
  <si>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</si>
  <si>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</si>
  <si>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</si>
  <si>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</si>
  <si>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</si>
  <si>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</si>
  <si>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</si>
  <si>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</si>
  <si>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</si>
  <si>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</si>
  <si>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</si>
  <si>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</si>
  <si>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</si>
  <si>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</si>
  <si>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</si>
  <si>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</si>
  <si>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</si>
  <si>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</si>
  <si>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</si>
  <si>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</si>
  <si>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</si>
  <si>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</si>
  <si>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</si>
  <si>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</si>
  <si>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</si>
  <si>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</si>
  <si>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</si>
  <si>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</si>
  <si>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</si>
  <si>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</si>
  <si>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</si>
  <si>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</si>
  <si>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</si>
  <si>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</si>
  <si>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</si>
  <si>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</si>
  <si>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</si>
  <si>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</si>
  <si>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</si>
  <si>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</si>
  <si>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</si>
  <si>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</si>
  <si>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</si>
  <si>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</si>
  <si>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</si>
  <si>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</si>
  <si>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</si>
  <si>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</si>
  <si>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</si>
  <si>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</si>
  <si>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</si>
  <si>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</si>
  <si>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</si>
  <si>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</si>
  <si>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</si>
  <si>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</si>
  <si>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</si>
  <si>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</si>
  <si>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</si>
  <si>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</si>
  <si>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</si>
  <si>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</si>
  <si>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</si>
  <si>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</si>
  <si>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</si>
  <si>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</si>
  <si>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</si>
  <si>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</si>
  <si>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</si>
  <si>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</si>
  <si>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</si>
  <si>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</si>
  <si>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</si>
  <si>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</si>
  <si>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</si>
  <si>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</si>
  <si>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</si>
  <si>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</si>
  <si>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</si>
  <si>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</si>
  <si>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</si>
  <si>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</si>
  <si>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</si>
  <si>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</si>
  <si>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</si>
  <si>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</si>
  <si>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</si>
  <si>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</si>
  <si>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</si>
  <si>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</si>
  <si>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</si>
  <si>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</si>
  <si>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</si>
  <si>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</si>
  <si>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</si>
  <si>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</si>
  <si>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</si>
  <si>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</si>
  <si>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</si>
  <si>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</si>
  <si>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</si>
  <si>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</si>
  <si>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</si>
  <si>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</si>
  <si>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</si>
  <si>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</si>
  <si>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</si>
  <si>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</si>
  <si>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</si>
  <si>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</si>
  <si>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</si>
  <si>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</si>
  <si>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</si>
  <si>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</si>
  <si>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</si>
  <si>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</si>
  <si>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</si>
  <si>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</si>
  <si>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</si>
  <si>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</si>
  <si>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</si>
  <si>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</si>
  <si>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</si>
  <si>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</si>
  <si>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</si>
  <si>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</si>
  <si>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</si>
  <si>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</si>
  <si>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</si>
  <si>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</si>
  <si>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</si>
  <si>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</si>
  <si>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</si>
  <si>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</si>
  <si>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</si>
  <si>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</si>
  <si>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</si>
  <si>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</si>
  <si>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</si>
  <si>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</si>
  <si>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</si>
  <si>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</si>
  <si>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</si>
  <si>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</si>
  <si>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</si>
  <si>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</si>
  <si>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</si>
  <si>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</si>
  <si>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</si>
  <si>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</si>
  <si>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</si>
  <si>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</si>
  <si>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</si>
  <si>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</si>
  <si>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</si>
  <si>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</si>
  <si>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</si>
  <si>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</si>
  <si>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</si>
  <si>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</si>
  <si>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</si>
  <si>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</si>
  <si>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</si>
  <si>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</si>
  <si>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</si>
  <si>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</si>
  <si>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</si>
  <si>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</si>
  <si>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</si>
  <si>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</si>
  <si>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</si>
  <si>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</si>
  <si>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</si>
  <si>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</si>
  <si>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</si>
  <si>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</si>
  <si>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</si>
  <si>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</si>
  <si>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</si>
  <si>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</si>
  <si>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</si>
  <si>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</si>
  <si>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</si>
  <si>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</si>
  <si>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</si>
  <si>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</si>
  <si>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</si>
  <si>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</si>
  <si>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</si>
  <si>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</si>
  <si>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</si>
  <si>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</si>
  <si>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</si>
  <si>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</si>
  <si>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</si>
  <si>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</si>
  <si>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</si>
  <si>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</si>
  <si>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</si>
  <si>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</si>
  <si>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</si>
  <si>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</si>
  <si>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</si>
  <si>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</si>
  <si>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</si>
  <si>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</si>
  <si>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</si>
  <si>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</si>
  <si>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</si>
  <si>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</si>
  <si>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</si>
  <si>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</si>
  <si>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</si>
  <si>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</si>
  <si>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</si>
  <si>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</si>
  <si>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</si>
  <si>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</si>
  <si>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</si>
  <si>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</si>
  <si>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</si>
  <si>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</si>
  <si>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</si>
  <si>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</si>
  <si>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</si>
  <si>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</si>
  <si>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</si>
  <si>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</si>
  <si>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</si>
  <si>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</si>
  <si>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</si>
  <si>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</si>
  <si>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</si>
  <si>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</si>
  <si>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</si>
  <si>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</si>
  <si>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</si>
  <si>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</si>
  <si>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</si>
  <si>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</si>
  <si>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</si>
  <si>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</si>
  <si>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</si>
  <si>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</si>
  <si>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</si>
  <si>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</si>
  <si>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</si>
  <si>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</si>
  <si>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</si>
  <si>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</si>
  <si>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</si>
  <si>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</si>
  <si>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</si>
  <si>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</si>
  <si>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</si>
  <si>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</si>
  <si>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</si>
  <si>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</si>
  <si>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</si>
  <si>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</si>
  <si>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</si>
  <si>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</si>
  <si>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</si>
  <si>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</si>
  <si>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</si>
  <si>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</si>
  <si>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</si>
  <si>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</si>
  <si>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</si>
  <si>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</si>
  <si>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</si>
  <si>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</si>
  <si>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</si>
  <si>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</si>
  <si>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</si>
  <si>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</si>
  <si>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</si>
  <si>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</si>
  <si>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</si>
  <si>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</si>
  <si>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</si>
  <si>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</si>
  <si>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</si>
  <si>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</si>
  <si>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</si>
  <si>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</si>
  <si>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</si>
  <si>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</si>
  <si>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</si>
  <si>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</si>
  <si>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</si>
  <si>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</si>
  <si>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</si>
  <si>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</si>
  <si>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</si>
  <si>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</si>
  <si>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</si>
  <si>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</si>
  <si>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</si>
  <si>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</si>
  <si>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</si>
  <si>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</si>
  <si>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</si>
  <si>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</si>
  <si>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</si>
  <si>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</si>
  <si>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</si>
  <si>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</si>
  <si>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</si>
  <si>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</si>
  <si>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</si>
  <si>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</si>
  <si>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</si>
  <si>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</si>
  <si>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</si>
  <si>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</si>
  <si>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</si>
  <si>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</si>
  <si>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</si>
  <si>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</si>
  <si>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</si>
  <si>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</si>
  <si>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</si>
  <si>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</si>
  <si>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</si>
  <si>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</si>
  <si>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</si>
  <si>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</si>
  <si>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</si>
  <si>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СИЕНИТ ХОЛДИНГ АД</t>
  </si>
  <si>
    <t>1. Индустриална зона Раковски ЕООД</t>
  </si>
  <si>
    <t>3.Стар Мил ООД</t>
  </si>
  <si>
    <t>1.Промишлено търговска зона Куклен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</si>
  <si>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</si>
  <si>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</si>
  <si>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</si>
  <si>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</si>
  <si>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</si>
  <si>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</si>
  <si>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</si>
  <si>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2.Павитал ООД</t>
  </si>
  <si>
    <t>3.Интерзона ООД</t>
  </si>
  <si>
    <t>12.Нова Орлица ООД</t>
  </si>
  <si>
    <t>13.Си Комфорт ЕООД</t>
  </si>
  <si>
    <t>14.Интерпорто Пловдив ЕООД</t>
  </si>
  <si>
    <t>15.Интерпорто България ЕООД</t>
  </si>
  <si>
    <t>16.Бетон ЕООД</t>
  </si>
  <si>
    <t>17.Логистика Марица ЕООД</t>
  </si>
  <si>
    <t>18.Спа Ризорт ЕООД</t>
  </si>
  <si>
    <t>19.Комплекс Костнброд ЕООД</t>
  </si>
  <si>
    <t>2.Културно информационен център и търговски център АД</t>
  </si>
  <si>
    <t>20.Ритейл Мениджмънт АД</t>
  </si>
  <si>
    <t>21.Галерия Мебели АД</t>
  </si>
  <si>
    <t>22.Хисар СХ ЕООД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</si>
  <si>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</si>
  <si>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</si>
  <si>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</si>
  <si>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</si>
  <si>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</si>
  <si>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6.Булпроект ООД</t>
  </si>
  <si>
    <t>Забележка: Инвестициите се отчитат по себестойностния метод .</t>
  </si>
  <si>
    <t>Съставител: Спас Лазаров Бакъров</t>
  </si>
  <si>
    <t>Ръководител: Валентин Кънчев Кънчев</t>
  </si>
  <si>
    <t>Спас Лазаров Бакъров</t>
  </si>
  <si>
    <t>Валентин Кънчев Кънчев</t>
  </si>
  <si>
    <t xml:space="preserve"> Ръководител: </t>
  </si>
  <si>
    <t xml:space="preserve">                                    Съставител: Спас Лазаров Бакъров            </t>
  </si>
  <si>
    <t>11.Сиенит Агро АД</t>
  </si>
  <si>
    <t>Дата на съставяне: 21.10.2010</t>
  </si>
  <si>
    <t xml:space="preserve">Дата на съставяне: 21.10.2010               </t>
  </si>
  <si>
    <t xml:space="preserve">Дата  на съставяне: 21.10.2010                                                                                                         </t>
  </si>
  <si>
    <t>Дата на съставяне:21.10.2010</t>
  </si>
  <si>
    <r>
      <t xml:space="preserve">Дата на съставяне: </t>
    </r>
    <r>
      <rPr>
        <sz val="10"/>
        <rFont val="Times New Roman"/>
        <family val="1"/>
      </rPr>
      <t>21.10.2010</t>
    </r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</si>
  <si>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</si>
  <si>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</si>
  <si>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</si>
  <si>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</si>
  <si>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8.С и Х Инженеринг ООД</t>
  </si>
  <si>
    <t>9.Здравец 2003 ООД</t>
  </si>
  <si>
    <t>10.Сифер ООД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</si>
</sst>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5" applyFont="1" applyBorder="1" applyAlignment="1" applyProtection="1">
      <alignment horizontal="left" vertical="top"/>
      <protection locked="0"/>
    </xf>
    <xf numFmtId="0" fontId="11" fillId="0" borderId="0" xfId="48" applyFont="1">
      <alignment/>
      <protection/>
    </xf>
    <xf numFmtId="0" fontId="10" fillId="0" borderId="0" xfId="48" applyFont="1" applyAlignment="1">
      <alignment/>
      <protection/>
    </xf>
    <xf numFmtId="0" fontId="10" fillId="0" borderId="0" xfId="46" applyFont="1" applyAlignment="1">
      <alignment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Font="1" applyBorder="1" applyAlignment="1">
      <alignment vertical="center" wrapText="1"/>
      <protection/>
    </xf>
    <xf numFmtId="0" fontId="11" fillId="0" borderId="0" xfId="48" applyFont="1" applyBorder="1">
      <alignment/>
      <protection/>
    </xf>
    <xf numFmtId="0" fontId="11" fillId="0" borderId="10" xfId="48" applyFont="1" applyBorder="1" applyAlignment="1">
      <alignment vertical="center" wrapText="1"/>
      <protection/>
    </xf>
    <xf numFmtId="0" fontId="11" fillId="0" borderId="10" xfId="48" applyFont="1" applyBorder="1" applyAlignment="1">
      <alignment wrapText="1"/>
      <protection/>
    </xf>
    <xf numFmtId="3" fontId="11" fillId="0" borderId="0" xfId="48" applyNumberFormat="1" applyFont="1" applyBorder="1" applyAlignment="1" applyProtection="1">
      <alignment vertical="center"/>
      <protection locked="0"/>
    </xf>
    <xf numFmtId="0" fontId="10" fillId="0" borderId="0" xfId="48" applyFont="1" applyBorder="1" applyProtection="1">
      <alignment/>
      <protection locked="0"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wrapText="1"/>
      <protection/>
    </xf>
    <xf numFmtId="49" fontId="10" fillId="0" borderId="0" xfId="48" applyNumberFormat="1" applyFont="1" applyBorder="1" applyAlignment="1" applyProtection="1">
      <alignment horizontal="center" wrapText="1"/>
      <protection locked="0"/>
    </xf>
    <xf numFmtId="49" fontId="11" fillId="15" borderId="10" xfId="48" applyNumberFormat="1" applyFont="1" applyFill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1" fillId="0" borderId="0" xfId="43" applyFont="1" applyAlignment="1">
      <alignment horizont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0" fontId="4" fillId="0" borderId="0" xfId="42" applyNumberFormat="1" applyFont="1" applyAlignment="1">
      <alignment horizontal="center" vertical="center" wrapText="1"/>
      <protection/>
    </xf>
    <xf numFmtId="0" fontId="4" fillId="0" borderId="0" xfId="43" applyFont="1" applyAlignment="1">
      <alignment vertical="justify"/>
      <protection/>
    </xf>
    <xf numFmtId="0" fontId="4" fillId="0" borderId="0" xfId="43" applyFont="1" applyBorder="1" applyAlignment="1">
      <alignment vertical="justify"/>
      <protection/>
    </xf>
    <xf numFmtId="49" fontId="4" fillId="0" borderId="0" xfId="43" applyNumberFormat="1" applyFont="1" applyBorder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0" fontId="4" fillId="0" borderId="0" xfId="43" applyFont="1" applyBorder="1" applyAlignment="1">
      <alignment horizontal="right" vertical="justify"/>
      <protection/>
    </xf>
    <xf numFmtId="0" fontId="4" fillId="0" borderId="10" xfId="42" applyFont="1" applyBorder="1" applyAlignment="1">
      <alignment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righ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49" fontId="4" fillId="0" borderId="0" xfId="42" applyNumberFormat="1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1" fontId="11" fillId="18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Fill="1" applyBorder="1" applyAlignment="1" applyProtection="1">
      <alignment vertical="center"/>
      <protection/>
    </xf>
    <xf numFmtId="1" fontId="10" fillId="14" borderId="10" xfId="47" applyNumberFormat="1" applyFont="1" applyFill="1" applyBorder="1" applyAlignment="1" applyProtection="1">
      <alignment vertical="center"/>
      <protection locked="0"/>
    </xf>
    <xf numFmtId="3" fontId="10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Border="1" applyProtection="1">
      <alignment/>
      <protection/>
    </xf>
    <xf numFmtId="1" fontId="11" fillId="7" borderId="10" xfId="46" applyNumberFormat="1" applyFont="1" applyFill="1" applyBorder="1" applyAlignment="1" applyProtection="1">
      <alignment wrapText="1"/>
      <protection locked="0"/>
    </xf>
    <xf numFmtId="3" fontId="11" fillId="0" borderId="10" xfId="46" applyNumberFormat="1" applyFont="1" applyFill="1" applyBorder="1" applyAlignment="1" applyProtection="1">
      <alignment wrapText="1"/>
      <protection/>
    </xf>
    <xf numFmtId="1" fontId="11" fillId="18" borderId="10" xfId="46" applyNumberFormat="1" applyFont="1" applyFill="1" applyBorder="1" applyAlignment="1" applyProtection="1">
      <alignment wrapText="1"/>
      <protection locked="0"/>
    </xf>
    <xf numFmtId="49" fontId="11" fillId="0" borderId="10" xfId="48" applyNumberFormat="1" applyFont="1" applyBorder="1" applyAlignment="1" applyProtection="1">
      <alignment horizontal="center" vertical="center" wrapText="1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Border="1" applyAlignment="1" applyProtection="1">
      <alignment vertical="center"/>
      <protection/>
    </xf>
    <xf numFmtId="1" fontId="11" fillId="7" borderId="10" xfId="48" applyNumberFormat="1" applyFont="1" applyFill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/>
    </xf>
    <xf numFmtId="3" fontId="11" fillId="0" borderId="11" xfId="48" applyNumberFormat="1" applyFont="1" applyBorder="1" applyAlignment="1" applyProtection="1">
      <alignment vertical="center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43" applyNumberFormat="1" applyFont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1" fillId="0" borderId="13" xfId="43" applyFont="1" applyFill="1" applyBorder="1" applyAlignment="1" applyProtection="1">
      <alignment horizontal="center" vertical="center" wrapText="1"/>
      <protection/>
    </xf>
    <xf numFmtId="1" fontId="11" fillId="15" borderId="14" xfId="43" applyNumberFormat="1" applyFont="1" applyFill="1" applyBorder="1" applyAlignment="1" applyProtection="1">
      <alignment horizontal="left" vertical="center" wrapText="1"/>
      <protection/>
    </xf>
    <xf numFmtId="1" fontId="11" fillId="15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0" xfId="43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1" fillId="0" borderId="0" xfId="41" applyFont="1" applyBorder="1" applyAlignment="1" applyProtection="1">
      <alignment horizontal="left" vertical="center" wrapText="1"/>
      <protection/>
    </xf>
    <xf numFmtId="1" fontId="11" fillId="0" borderId="0" xfId="41" applyNumberFormat="1" applyFont="1" applyBorder="1" applyAlignment="1" applyProtection="1">
      <alignment horizontal="left" vertical="center" wrapText="1"/>
      <protection/>
    </xf>
    <xf numFmtId="49" fontId="10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49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center" wrapText="1"/>
      <protection/>
    </xf>
    <xf numFmtId="49" fontId="10" fillId="0" borderId="0" xfId="41" applyNumberFormat="1" applyFont="1" applyBorder="1" applyAlignment="1" applyProtection="1">
      <alignment horizontal="right" vertical="center" wrapText="1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0" applyFont="1" applyAlignment="1">
      <alignment/>
      <protection/>
    </xf>
    <xf numFmtId="0" fontId="10" fillId="0" borderId="0" xfId="44" applyFont="1">
      <alignment/>
      <protection/>
    </xf>
    <xf numFmtId="0" fontId="11" fillId="0" borderId="0" xfId="44" applyFont="1" applyBorder="1">
      <alignment/>
      <protection/>
    </xf>
    <xf numFmtId="49" fontId="11" fillId="0" borderId="0" xfId="44" applyNumberFormat="1" applyFont="1">
      <alignment/>
      <protection/>
    </xf>
    <xf numFmtId="0" fontId="11" fillId="0" borderId="10" xfId="40" applyFont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1" fontId="11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40" applyNumberFormat="1" applyFont="1" applyFill="1" applyBorder="1" applyAlignment="1" applyProtection="1">
      <alignment horizontal="right"/>
      <protection locked="0"/>
    </xf>
    <xf numFmtId="1" fontId="11" fillId="18" borderId="10" xfId="40" applyNumberFormat="1" applyFont="1" applyFill="1" applyBorder="1" applyAlignment="1" applyProtection="1">
      <alignment horizontal="right"/>
      <protection locked="0"/>
    </xf>
    <xf numFmtId="1" fontId="11" fillId="0" borderId="10" xfId="40" applyNumberFormat="1" applyFont="1" applyBorder="1" applyAlignment="1" applyProtection="1">
      <alignment horizontal="right"/>
      <protection/>
    </xf>
    <xf numFmtId="1" fontId="11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0" applyNumberFormat="1" applyFont="1" applyBorder="1" applyProtection="1">
      <alignment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0" applyFont="1" applyBorder="1" applyAlignment="1" applyProtection="1">
      <alignment horizontal="center"/>
      <protection/>
    </xf>
    <xf numFmtId="1" fontId="11" fillId="0" borderId="10" xfId="40" applyNumberFormat="1" applyFont="1" applyBorder="1" applyAlignment="1" applyProtection="1">
      <alignment horizontal="center" vertical="center" wrapText="1"/>
      <protection/>
    </xf>
    <xf numFmtId="1" fontId="11" fillId="0" borderId="10" xfId="40" applyNumberFormat="1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Protection="1">
      <alignment/>
      <protection/>
    </xf>
    <xf numFmtId="0" fontId="10" fillId="0" borderId="0" xfId="44" applyFont="1" applyProtection="1">
      <alignment/>
      <protection/>
    </xf>
    <xf numFmtId="0" fontId="10" fillId="0" borderId="10" xfId="40" applyFont="1" applyBorder="1" applyProtection="1">
      <alignment/>
      <protection/>
    </xf>
    <xf numFmtId="1" fontId="11" fillId="0" borderId="10" xfId="40" applyNumberFormat="1" applyFont="1" applyFill="1" applyBorder="1" applyAlignment="1" applyProtection="1">
      <alignment horizontal="right"/>
      <protection/>
    </xf>
    <xf numFmtId="1" fontId="10" fillId="14" borderId="16" xfId="47" applyNumberFormat="1" applyFont="1" applyFill="1" applyBorder="1" applyAlignment="1" applyProtection="1">
      <alignment vertical="center"/>
      <protection locked="0"/>
    </xf>
    <xf numFmtId="0" fontId="10" fillId="0" borderId="10" xfId="47" applyFont="1" applyBorder="1" applyAlignment="1" applyProtection="1">
      <alignment vertical="center" wrapText="1"/>
      <protection/>
    </xf>
    <xf numFmtId="0" fontId="10" fillId="0" borderId="10" xfId="47" applyFont="1" applyBorder="1" applyAlignment="1" applyProtection="1">
      <alignment horizontal="left" vertical="center" wrapText="1"/>
      <protection/>
    </xf>
    <xf numFmtId="49" fontId="10" fillId="0" borderId="10" xfId="47" applyNumberFormat="1" applyFont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wrapText="1"/>
      <protection/>
    </xf>
    <xf numFmtId="0" fontId="11" fillId="0" borderId="0" xfId="46" applyFont="1" applyAlignment="1" applyProtection="1">
      <alignment wrapText="1"/>
      <protection/>
    </xf>
    <xf numFmtId="1" fontId="11" fillId="14" borderId="10" xfId="46" applyNumberFormat="1" applyFont="1" applyFill="1" applyBorder="1" applyAlignment="1" applyProtection="1">
      <alignment wrapText="1"/>
      <protection locked="0"/>
    </xf>
    <xf numFmtId="1" fontId="11" fillId="0" borderId="0" xfId="46" applyNumberFormat="1" applyFont="1" applyAlignment="1" applyProtection="1">
      <alignment wrapText="1"/>
      <protection/>
    </xf>
    <xf numFmtId="0" fontId="11" fillId="0" borderId="0" xfId="48" applyFont="1" applyBorder="1" applyProtection="1">
      <alignment/>
      <protection/>
    </xf>
    <xf numFmtId="0" fontId="10" fillId="0" borderId="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0" fontId="11" fillId="0" borderId="0" xfId="40" applyFont="1" applyAlignment="1">
      <alignment horizontal="centerContinuous" vertical="center" wrapText="1"/>
      <protection/>
    </xf>
    <xf numFmtId="0" fontId="10" fillId="0" borderId="10" xfId="40" applyFont="1" applyBorder="1" applyAlignment="1" applyProtection="1">
      <alignment horizontal="centerContinuous" vertical="center" wrapText="1"/>
      <protection/>
    </xf>
    <xf numFmtId="1" fontId="11" fillId="0" borderId="0" xfId="43" applyNumberFormat="1" applyFont="1" applyBorder="1" applyAlignment="1">
      <alignment vertical="justify" wrapText="1"/>
      <protection/>
    </xf>
    <xf numFmtId="0" fontId="10" fillId="0" borderId="12" xfId="41" applyFont="1" applyBorder="1" applyAlignment="1" applyProtection="1">
      <alignment horizontal="centerContinuous" vertical="center" wrapText="1"/>
      <protection/>
    </xf>
    <xf numFmtId="0" fontId="10" fillId="0" borderId="14" xfId="41" applyFont="1" applyBorder="1" applyAlignment="1" applyProtection="1">
      <alignment horizontal="centerContinuous" vertical="center" wrapText="1"/>
      <protection/>
    </xf>
    <xf numFmtId="0" fontId="10" fillId="0" borderId="16" xfId="41" applyFont="1" applyBorder="1" applyAlignment="1" applyProtection="1">
      <alignment horizontal="centerContinuous" vertical="center" wrapText="1"/>
      <protection/>
    </xf>
    <xf numFmtId="0" fontId="10" fillId="0" borderId="10" xfId="41" applyFont="1" applyBorder="1" applyAlignment="1" applyProtection="1">
      <alignment horizontal="centerContinuous" vertical="center" wrapText="1"/>
      <protection/>
    </xf>
    <xf numFmtId="170" fontId="10" fillId="0" borderId="10" xfId="35" applyFont="1" applyBorder="1" applyAlignment="1" applyProtection="1">
      <alignment horizontal="centerContinuous" vertical="center" wrapText="1"/>
      <protection/>
    </xf>
    <xf numFmtId="49" fontId="4" fillId="0" borderId="0" xfId="42" applyNumberFormat="1" applyFont="1" applyAlignment="1">
      <alignment horizontal="centerContinuous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9" fillId="0" borderId="0" xfId="45" applyFont="1" applyAlignment="1">
      <alignment vertical="top" wrapText="1"/>
      <protection/>
    </xf>
    <xf numFmtId="0" fontId="9" fillId="0" borderId="0" xfId="45" applyFont="1" applyAlignment="1">
      <alignment vertical="top"/>
      <protection/>
    </xf>
    <xf numFmtId="0" fontId="5" fillId="0" borderId="0" xfId="45" applyFont="1" applyAlignment="1">
      <alignment vertical="top"/>
      <protection/>
    </xf>
    <xf numFmtId="0" fontId="7" fillId="0" borderId="0" xfId="45" applyFont="1" applyBorder="1" applyAlignment="1" applyProtection="1">
      <alignment vertical="top" wrapText="1"/>
      <protection locked="0"/>
    </xf>
    <xf numFmtId="1" fontId="9" fillId="14" borderId="12" xfId="45" applyNumberFormat="1" applyFont="1" applyFill="1" applyBorder="1" applyAlignment="1" applyProtection="1">
      <alignment vertical="top" wrapText="1"/>
      <protection locked="0"/>
    </xf>
    <xf numFmtId="1" fontId="9" fillId="14" borderId="17" xfId="45" applyNumberFormat="1" applyFont="1" applyFill="1" applyBorder="1" applyAlignment="1" applyProtection="1">
      <alignment vertical="top" wrapText="1"/>
      <protection locked="0"/>
    </xf>
    <xf numFmtId="1" fontId="9" fillId="18" borderId="17" xfId="45" applyNumberFormat="1" applyFont="1" applyFill="1" applyBorder="1" applyAlignment="1" applyProtection="1">
      <alignment vertical="top" wrapText="1"/>
      <protection locked="0"/>
    </xf>
    <xf numFmtId="1" fontId="9" fillId="0" borderId="17" xfId="45" applyNumberFormat="1" applyFont="1" applyBorder="1" applyAlignment="1" applyProtection="1">
      <alignment vertical="top" wrapText="1"/>
      <protection/>
    </xf>
    <xf numFmtId="1" fontId="9" fillId="0" borderId="12" xfId="45" applyNumberFormat="1" applyFont="1" applyBorder="1" applyAlignment="1" applyProtection="1">
      <alignment vertical="top" wrapText="1"/>
      <protection/>
    </xf>
    <xf numFmtId="1" fontId="9" fillId="0" borderId="17" xfId="45" applyNumberFormat="1" applyFont="1" applyFill="1" applyBorder="1" applyAlignment="1" applyProtection="1">
      <alignment vertical="top" wrapText="1"/>
      <protection/>
    </xf>
    <xf numFmtId="1" fontId="5" fillId="0" borderId="0" xfId="45" applyNumberFormat="1" applyFont="1" applyAlignment="1">
      <alignment vertical="top"/>
      <protection/>
    </xf>
    <xf numFmtId="1" fontId="9" fillId="7" borderId="17" xfId="45" applyNumberFormat="1" applyFont="1" applyFill="1" applyBorder="1" applyAlignment="1" applyProtection="1">
      <alignment vertical="top" wrapText="1"/>
      <protection locked="0"/>
    </xf>
    <xf numFmtId="1" fontId="9" fillId="0" borderId="18" xfId="45" applyNumberFormat="1" applyFont="1" applyBorder="1" applyAlignment="1" applyProtection="1">
      <alignment vertical="top" wrapText="1"/>
      <protection/>
    </xf>
    <xf numFmtId="1" fontId="9" fillId="18" borderId="19" xfId="45" applyNumberFormat="1" applyFont="1" applyFill="1" applyBorder="1" applyAlignment="1" applyProtection="1">
      <alignment vertical="top" wrapText="1"/>
      <protection locked="0"/>
    </xf>
    <xf numFmtId="1" fontId="9" fillId="0" borderId="20" xfId="45" applyNumberFormat="1" applyFont="1" applyBorder="1" applyAlignment="1" applyProtection="1">
      <alignment vertical="top" wrapText="1"/>
      <protection/>
    </xf>
    <xf numFmtId="1" fontId="7" fillId="0" borderId="17" xfId="45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5" applyNumberFormat="1" applyFont="1" applyBorder="1" applyAlignment="1" applyProtection="1">
      <alignment vertical="top" wrapText="1"/>
      <protection/>
    </xf>
    <xf numFmtId="1" fontId="9" fillId="0" borderId="22" xfId="45" applyNumberFormat="1" applyFont="1" applyBorder="1" applyAlignment="1" applyProtection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49" fontId="7" fillId="0" borderId="0" xfId="45" applyNumberFormat="1" applyFont="1" applyBorder="1" applyAlignment="1">
      <alignment vertical="top" wrapText="1"/>
      <protection/>
    </xf>
    <xf numFmtId="1" fontId="9" fillId="0" borderId="0" xfId="45" applyNumberFormat="1" applyFont="1" applyBorder="1" applyAlignment="1">
      <alignment vertical="top" wrapText="1"/>
      <protection/>
    </xf>
    <xf numFmtId="0" fontId="5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vertical="top"/>
      <protection locked="0"/>
    </xf>
    <xf numFmtId="0" fontId="5" fillId="0" borderId="0" xfId="45" applyFont="1" applyBorder="1" applyAlignment="1" applyProtection="1">
      <alignment vertical="top" wrapText="1"/>
      <protection locked="0"/>
    </xf>
    <xf numFmtId="0" fontId="5" fillId="0" borderId="0" xfId="45" applyFont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vertical="top"/>
      <protection locked="0"/>
    </xf>
    <xf numFmtId="1" fontId="5" fillId="0" borderId="0" xfId="45" applyNumberFormat="1" applyFont="1" applyAlignment="1" applyProtection="1">
      <alignment vertical="top" wrapText="1"/>
      <protection locked="0"/>
    </xf>
    <xf numFmtId="0" fontId="10" fillId="0" borderId="13" xfId="48" applyFont="1" applyBorder="1" applyAlignment="1">
      <alignment horizontal="centerContinuous" vertical="center" wrapText="1"/>
      <protection/>
    </xf>
    <xf numFmtId="0" fontId="10" fillId="0" borderId="15" xfId="48" applyFont="1" applyBorder="1" applyAlignment="1">
      <alignment horizontal="centerContinuous" vertical="center" wrapText="1"/>
      <protection/>
    </xf>
    <xf numFmtId="0" fontId="10" fillId="0" borderId="11" xfId="48" applyFont="1" applyBorder="1" applyAlignment="1">
      <alignment horizontal="centerContinuous" vertical="center" wrapText="1"/>
      <protection/>
    </xf>
    <xf numFmtId="0" fontId="10" fillId="15" borderId="13" xfId="48" applyFont="1" applyFill="1" applyBorder="1" applyAlignment="1">
      <alignment horizontal="centerContinuous" vertical="center" wrapText="1"/>
      <protection/>
    </xf>
    <xf numFmtId="0" fontId="10" fillId="15" borderId="11" xfId="48" applyFont="1" applyFill="1" applyBorder="1" applyAlignment="1">
      <alignment horizontal="centerContinuous" vertical="center" wrapText="1"/>
      <protection/>
    </xf>
    <xf numFmtId="1" fontId="11" fillId="15" borderId="12" xfId="48" applyNumberFormat="1" applyFont="1" applyFill="1" applyBorder="1" applyAlignment="1" applyProtection="1">
      <alignment vertical="center"/>
      <protection locked="0"/>
    </xf>
    <xf numFmtId="1" fontId="11" fillId="15" borderId="14" xfId="48" applyNumberFormat="1" applyFont="1" applyFill="1" applyBorder="1" applyAlignment="1" applyProtection="1">
      <alignment vertical="center"/>
      <protection locked="0"/>
    </xf>
    <xf numFmtId="1" fontId="11" fillId="15" borderId="16" xfId="48" applyNumberFormat="1" applyFont="1" applyFill="1" applyBorder="1" applyAlignment="1" applyProtection="1">
      <alignment vertical="center"/>
      <protection locked="0"/>
    </xf>
    <xf numFmtId="1" fontId="11" fillId="14" borderId="10" xfId="48" applyNumberFormat="1" applyFont="1" applyFill="1" applyBorder="1" applyAlignment="1" applyProtection="1">
      <alignment vertical="center"/>
      <protection locked="0"/>
    </xf>
    <xf numFmtId="0" fontId="10" fillId="0" borderId="13" xfId="48" applyFont="1" applyBorder="1" applyAlignment="1">
      <alignment horizontal="left"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1" fillId="14" borderId="10" xfId="43" applyNumberFormat="1" applyFont="1" applyFill="1" applyBorder="1" applyAlignment="1" applyProtection="1">
      <alignment vertical="center" wrapText="1"/>
      <protection locked="0"/>
    </xf>
    <xf numFmtId="0" fontId="12" fillId="0" borderId="13" xfId="43" applyFont="1" applyBorder="1" applyAlignment="1" applyProtection="1">
      <alignment vertical="center" wrapText="1"/>
      <protection/>
    </xf>
    <xf numFmtId="1" fontId="11" fillId="15" borderId="14" xfId="43" applyNumberFormat="1" applyFont="1" applyFill="1" applyBorder="1" applyAlignment="1" applyProtection="1">
      <alignment vertical="center" wrapText="1"/>
      <protection/>
    </xf>
    <xf numFmtId="0" fontId="11" fillId="0" borderId="1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1" fontId="11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12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Border="1" applyProtection="1">
      <alignment/>
      <protection/>
    </xf>
    <xf numFmtId="0" fontId="10" fillId="0" borderId="12" xfId="48" applyFont="1" applyBorder="1" applyAlignment="1">
      <alignment horizontal="centerContinuous" vertical="center" wrapText="1"/>
      <protection/>
    </xf>
    <xf numFmtId="0" fontId="10" fillId="0" borderId="16" xfId="48" applyFont="1" applyBorder="1" applyAlignment="1">
      <alignment horizontal="centerContinuous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23" xfId="48" applyFont="1" applyBorder="1" applyAlignment="1">
      <alignment horizontal="centerContinuous" vertical="center" wrapText="1"/>
      <protection/>
    </xf>
    <xf numFmtId="0" fontId="10" fillId="15" borderId="15" xfId="48" applyFont="1" applyFill="1" applyBorder="1" applyAlignment="1">
      <alignment horizontal="center" vertical="center" wrapText="1"/>
      <protection/>
    </xf>
    <xf numFmtId="0" fontId="10" fillId="0" borderId="18" xfId="48" applyFont="1" applyBorder="1" applyAlignment="1">
      <alignment horizontal="centerContinuous" vertical="center" wrapText="1"/>
      <protection/>
    </xf>
    <xf numFmtId="0" fontId="10" fillId="0" borderId="19" xfId="48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 horizontal="centerContinuous" vertical="center" wrapText="1"/>
      <protection/>
    </xf>
    <xf numFmtId="0" fontId="10" fillId="0" borderId="25" xfId="48" applyFont="1" applyBorder="1" applyAlignment="1">
      <alignment horizontal="centerContinuous" vertical="center" wrapText="1"/>
      <protection/>
    </xf>
    <xf numFmtId="49" fontId="10" fillId="0" borderId="18" xfId="48" applyNumberFormat="1" applyFont="1" applyBorder="1" applyAlignment="1">
      <alignment horizontal="centerContinuous" vertical="center" wrapText="1"/>
      <protection/>
    </xf>
    <xf numFmtId="49" fontId="10" fillId="0" borderId="19" xfId="48" applyNumberFormat="1" applyFont="1" applyBorder="1" applyAlignment="1">
      <alignment horizontal="centerContinuous" vertical="center" wrapText="1"/>
      <protection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center" vertical="top" wrapText="1"/>
      <protection locked="0"/>
    </xf>
    <xf numFmtId="0" fontId="9" fillId="0" borderId="0" xfId="45" applyFont="1" applyAlignment="1" applyProtection="1">
      <alignment horizontal="left" vertical="top"/>
      <protection locked="0"/>
    </xf>
    <xf numFmtId="0" fontId="7" fillId="0" borderId="0" xfId="45" applyFont="1" applyBorder="1" applyAlignment="1" applyProtection="1">
      <alignment horizontal="center" vertical="top"/>
      <protection locked="0"/>
    </xf>
    <xf numFmtId="0" fontId="7" fillId="0" borderId="0" xfId="46" applyFont="1" applyAlignment="1" applyProtection="1">
      <alignment wrapText="1"/>
      <protection locked="0"/>
    </xf>
    <xf numFmtId="0" fontId="7" fillId="0" borderId="26" xfId="45" applyFont="1" applyBorder="1" applyAlignment="1" applyProtection="1">
      <alignment horizontal="center" vertical="center"/>
      <protection/>
    </xf>
    <xf numFmtId="0" fontId="7" fillId="0" borderId="27" xfId="45" applyFont="1" applyBorder="1" applyAlignment="1" applyProtection="1">
      <alignment horizontal="center" vertical="top" wrapText="1"/>
      <protection/>
    </xf>
    <xf numFmtId="14" fontId="7" fillId="0" borderId="27" xfId="45" applyNumberFormat="1" applyFont="1" applyBorder="1" applyAlignment="1" applyProtection="1">
      <alignment horizontal="center" vertical="top" wrapText="1"/>
      <protection/>
    </xf>
    <xf numFmtId="49" fontId="7" fillId="0" borderId="27" xfId="45" applyNumberFormat="1" applyFont="1" applyBorder="1" applyAlignment="1" applyProtection="1">
      <alignment horizontal="center" vertical="center" wrapText="1"/>
      <protection/>
    </xf>
    <xf numFmtId="14" fontId="7" fillId="0" borderId="28" xfId="45" applyNumberFormat="1" applyFont="1" applyBorder="1" applyAlignment="1" applyProtection="1">
      <alignment horizontal="center" vertical="top" wrapText="1"/>
      <protection/>
    </xf>
    <xf numFmtId="0" fontId="7" fillId="0" borderId="29" xfId="45" applyFont="1" applyBorder="1" applyAlignment="1" applyProtection="1">
      <alignment horizontal="center" vertical="center" wrapText="1"/>
      <protection/>
    </xf>
    <xf numFmtId="0" fontId="7" fillId="0" borderId="10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center" vertical="center" wrapText="1"/>
      <protection/>
    </xf>
    <xf numFmtId="0" fontId="7" fillId="0" borderId="17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0" fontId="9" fillId="0" borderId="10" xfId="45" applyFont="1" applyBorder="1" applyAlignment="1" applyProtection="1">
      <alignment vertical="top" wrapText="1"/>
      <protection/>
    </xf>
    <xf numFmtId="0" fontId="9" fillId="0" borderId="12" xfId="45" applyFont="1" applyBorder="1" applyAlignment="1" applyProtection="1">
      <alignment vertical="top" wrapText="1"/>
      <protection/>
    </xf>
    <xf numFmtId="49" fontId="7" fillId="15" borderId="18" xfId="45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9" fillId="0" borderId="10" xfId="45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1" fontId="8" fillId="0" borderId="12" xfId="4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1" fontId="9" fillId="0" borderId="10" xfId="45" applyNumberFormat="1" applyFont="1" applyBorder="1" applyAlignment="1" applyProtection="1">
      <alignment vertical="top" wrapText="1"/>
      <protection/>
    </xf>
    <xf numFmtId="1" fontId="18" fillId="19" borderId="10" xfId="45" applyNumberFormat="1" applyFont="1" applyFill="1" applyBorder="1" applyAlignment="1" applyProtection="1">
      <alignment vertical="top"/>
      <protection/>
    </xf>
    <xf numFmtId="1" fontId="4" fillId="0" borderId="18" xfId="4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5" applyNumberFormat="1" applyFont="1" applyBorder="1" applyAlignment="1" applyProtection="1">
      <alignment horizontal="right" vertical="top" wrapText="1"/>
      <protection/>
    </xf>
    <xf numFmtId="1" fontId="7" fillId="0" borderId="18" xfId="45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5" applyNumberFormat="1" applyFont="1" applyFill="1" applyBorder="1" applyAlignment="1" applyProtection="1">
      <alignment vertical="top"/>
      <protection/>
    </xf>
    <xf numFmtId="0" fontId="18" fillId="19" borderId="29" xfId="45" applyNumberFormat="1" applyFont="1" applyFill="1" applyBorder="1" applyAlignment="1" applyProtection="1">
      <alignment vertical="top" wrapText="1"/>
      <protection/>
    </xf>
    <xf numFmtId="49" fontId="4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0" xfId="45" applyNumberFormat="1" applyFont="1" applyBorder="1" applyAlignment="1" applyProtection="1">
      <alignment horizontal="right" vertical="top" wrapText="1"/>
      <protection/>
    </xf>
    <xf numFmtId="1" fontId="6" fillId="0" borderId="13" xfId="45" applyNumberFormat="1" applyFont="1" applyBorder="1" applyAlignment="1" applyProtection="1">
      <alignment horizontal="right" vertical="top" wrapText="1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9" fillId="0" borderId="30" xfId="45" applyNumberFormat="1" applyFont="1" applyBorder="1" applyAlignment="1" applyProtection="1">
      <alignment vertical="top" wrapText="1"/>
      <protection/>
    </xf>
    <xf numFmtId="1" fontId="9" fillId="0" borderId="31" xfId="45" applyNumberFormat="1" applyFont="1" applyBorder="1" applyAlignment="1" applyProtection="1">
      <alignment vertical="top" wrapText="1"/>
      <protection/>
    </xf>
    <xf numFmtId="1" fontId="5" fillId="0" borderId="23" xfId="45" applyNumberFormat="1" applyFont="1" applyBorder="1" applyAlignment="1" applyProtection="1">
      <alignment horizontal="right" vertical="top" wrapText="1"/>
      <protection/>
    </xf>
    <xf numFmtId="1" fontId="9" fillId="0" borderId="32" xfId="45" applyNumberFormat="1" applyFont="1" applyBorder="1" applyAlignment="1" applyProtection="1">
      <alignment vertical="top" wrapText="1"/>
      <protection/>
    </xf>
    <xf numFmtId="1" fontId="9" fillId="0" borderId="33" xfId="45" applyNumberFormat="1" applyFont="1" applyBorder="1" applyAlignment="1" applyProtection="1">
      <alignment vertical="top" wrapText="1"/>
      <protection/>
    </xf>
    <xf numFmtId="1" fontId="6" fillId="0" borderId="11" xfId="45" applyNumberFormat="1" applyFont="1" applyBorder="1" applyAlignment="1" applyProtection="1">
      <alignment horizontal="right" vertical="top" wrapText="1"/>
      <protection/>
    </xf>
    <xf numFmtId="1" fontId="6" fillId="15" borderId="10" xfId="4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5" applyNumberFormat="1" applyFont="1" applyBorder="1" applyAlignment="1" applyProtection="1">
      <alignment horizontal="right" vertical="top" wrapText="1"/>
      <protection/>
    </xf>
    <xf numFmtId="49" fontId="4" fillId="0" borderId="36" xfId="45" applyNumberFormat="1" applyFont="1" applyBorder="1" applyAlignment="1" applyProtection="1">
      <alignment horizontal="right" vertical="top" wrapText="1"/>
      <protection/>
    </xf>
    <xf numFmtId="1" fontId="4" fillId="0" borderId="36" xfId="45" applyNumberFormat="1" applyFont="1" applyBorder="1" applyAlignment="1" applyProtection="1">
      <alignment horizontal="right" vertical="top" wrapText="1"/>
      <protection/>
    </xf>
    <xf numFmtId="0" fontId="5" fillId="0" borderId="0" xfId="45" applyFont="1" applyAlignment="1" applyProtection="1">
      <alignment vertical="top"/>
      <protection/>
    </xf>
    <xf numFmtId="1" fontId="5" fillId="0" borderId="0" xfId="45" applyNumberFormat="1" applyFont="1" applyAlignment="1" applyProtection="1">
      <alignment vertical="top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2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2" fillId="0" borderId="10" xfId="47" applyFont="1" applyBorder="1" applyAlignment="1" applyProtection="1">
      <alignment vertical="center" wrapText="1"/>
      <protection/>
    </xf>
    <xf numFmtId="0" fontId="11" fillId="0" borderId="10" xfId="47" applyFont="1" applyFill="1" applyBorder="1" applyProtection="1">
      <alignment/>
      <protection/>
    </xf>
    <xf numFmtId="0" fontId="11" fillId="0" borderId="10" xfId="47" applyFont="1" applyBorder="1" applyAlignment="1" applyProtection="1">
      <alignment vertical="center" wrapText="1"/>
      <protection/>
    </xf>
    <xf numFmtId="3" fontId="11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Fill="1" applyBorder="1" applyAlignment="1" applyProtection="1">
      <alignment vertical="center" wrapText="1"/>
      <protection/>
    </xf>
    <xf numFmtId="0" fontId="12" fillId="0" borderId="10" xfId="47" applyFont="1" applyBorder="1" applyAlignment="1" applyProtection="1">
      <alignment horizontal="right"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1" fillId="0" borderId="29" xfId="47" applyFont="1" applyBorder="1" applyAlignment="1" applyProtection="1">
      <alignment vertical="center" wrapText="1"/>
      <protection/>
    </xf>
    <xf numFmtId="49" fontId="11" fillId="0" borderId="16" xfId="47" applyNumberFormat="1" applyFont="1" applyBorder="1" applyAlignment="1" applyProtection="1">
      <alignment horizontal="center" vertical="center" wrapText="1"/>
      <protection/>
    </xf>
    <xf numFmtId="0" fontId="11" fillId="0" borderId="14" xfId="47" applyFont="1" applyBorder="1" applyAlignment="1" applyProtection="1">
      <alignment vertical="center" wrapText="1"/>
      <protection/>
    </xf>
    <xf numFmtId="0" fontId="10" fillId="0" borderId="12" xfId="47" applyFont="1" applyBorder="1" applyAlignment="1" applyProtection="1">
      <alignment vertic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1" fillId="0" borderId="0" xfId="47" applyFont="1" applyBorder="1" applyAlignment="1" applyProtection="1">
      <alignment wrapText="1"/>
      <protection/>
    </xf>
    <xf numFmtId="1" fontId="11" fillId="0" borderId="10" xfId="47" applyNumberFormat="1" applyFont="1" applyBorder="1" applyAlignment="1" applyProtection="1">
      <alignment vertical="center"/>
      <protection/>
    </xf>
    <xf numFmtId="1" fontId="9" fillId="2" borderId="17" xfId="45" applyNumberFormat="1" applyFont="1" applyFill="1" applyBorder="1" applyAlignment="1" applyProtection="1">
      <alignment vertical="top" wrapText="1"/>
      <protection locked="0"/>
    </xf>
    <xf numFmtId="1" fontId="9" fillId="2" borderId="12" xfId="45" applyNumberFormat="1" applyFont="1" applyFill="1" applyBorder="1" applyAlignment="1" applyProtection="1">
      <alignment vertical="top" wrapText="1"/>
      <protection locked="0"/>
    </xf>
    <xf numFmtId="0" fontId="11" fillId="0" borderId="0" xfId="46" applyFont="1" applyAlignment="1" applyProtection="1">
      <alignment wrapText="1"/>
      <protection locked="0"/>
    </xf>
    <xf numFmtId="0" fontId="11" fillId="0" borderId="0" xfId="46" applyFont="1" applyFill="1" applyAlignment="1" applyProtection="1">
      <alignment wrapText="1"/>
      <protection locked="0"/>
    </xf>
    <xf numFmtId="0" fontId="10" fillId="0" borderId="0" xfId="46" applyFont="1" applyBorder="1" applyAlignment="1" applyProtection="1">
      <alignment horizontal="centerContinuous" vertical="center" wrapText="1"/>
      <protection locked="0"/>
    </xf>
    <xf numFmtId="0" fontId="10" fillId="0" borderId="0" xfId="46" applyFont="1" applyFill="1" applyBorder="1" applyAlignment="1" applyProtection="1">
      <alignment horizontal="centerContinuous" vertical="center" wrapText="1"/>
      <protection locked="0"/>
    </xf>
    <xf numFmtId="1" fontId="11" fillId="0" borderId="0" xfId="46" applyNumberFormat="1" applyFont="1" applyBorder="1" applyAlignment="1" applyProtection="1">
      <alignment wrapText="1"/>
      <protection/>
    </xf>
    <xf numFmtId="0" fontId="11" fillId="0" borderId="0" xfId="46" applyFont="1" applyAlignment="1" applyProtection="1">
      <alignment horizontal="centerContinuous" wrapText="1"/>
      <protection/>
    </xf>
    <xf numFmtId="0" fontId="11" fillId="0" borderId="0" xfId="46" applyFont="1" applyAlignment="1" applyProtection="1">
      <alignment horizontal="center" wrapText="1"/>
      <protection/>
    </xf>
    <xf numFmtId="0" fontId="10" fillId="0" borderId="0" xfId="46" applyFont="1" applyAlignment="1" applyProtection="1">
      <alignment wrapText="1"/>
      <protection/>
    </xf>
    <xf numFmtId="0" fontId="10" fillId="0" borderId="10" xfId="46" applyFont="1" applyBorder="1" applyAlignment="1" applyProtection="1">
      <alignment horizontal="center" vertical="center" wrapText="1"/>
      <protection/>
    </xf>
    <xf numFmtId="14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0" fontId="11" fillId="0" borderId="10" xfId="46" applyFont="1" applyFill="1" applyBorder="1" applyAlignment="1" applyProtection="1">
      <alignment wrapText="1"/>
      <protection/>
    </xf>
    <xf numFmtId="49" fontId="11" fillId="0" borderId="10" xfId="46" applyNumberFormat="1" applyFont="1" applyFill="1" applyBorder="1" applyAlignment="1" applyProtection="1">
      <alignment horizontal="center" wrapText="1"/>
      <protection/>
    </xf>
    <xf numFmtId="0" fontId="10" fillId="0" borderId="10" xfId="46" applyFont="1" applyBorder="1" applyAlignment="1" applyProtection="1">
      <alignment horizontal="right" wrapText="1"/>
      <protection/>
    </xf>
    <xf numFmtId="49" fontId="10" fillId="0" borderId="10" xfId="46" applyNumberFormat="1" applyFont="1" applyBorder="1" applyAlignment="1" applyProtection="1">
      <alignment horizontal="center"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1" fontId="11" fillId="0" borderId="10" xfId="46" applyNumberFormat="1" applyFont="1" applyFill="1" applyBorder="1" applyAlignment="1" applyProtection="1">
      <alignment wrapText="1"/>
      <protection/>
    </xf>
    <xf numFmtId="0" fontId="10" fillId="0" borderId="10" xfId="46" applyFont="1" applyBorder="1" applyAlignment="1" applyProtection="1">
      <alignment wrapText="1"/>
      <protection/>
    </xf>
    <xf numFmtId="49" fontId="11" fillId="0" borderId="0" xfId="46" applyNumberFormat="1" applyFont="1" applyBorder="1" applyAlignment="1" applyProtection="1">
      <alignment wrapText="1"/>
      <protection/>
    </xf>
    <xf numFmtId="1" fontId="11" fillId="0" borderId="0" xfId="46" applyNumberFormat="1" applyFont="1" applyFill="1" applyBorder="1" applyAlignment="1" applyProtection="1">
      <alignment wrapText="1"/>
      <protection/>
    </xf>
    <xf numFmtId="0" fontId="10" fillId="0" borderId="0" xfId="46" applyFont="1" applyAlignment="1" applyProtection="1">
      <alignment horizontal="center"/>
      <protection/>
    </xf>
    <xf numFmtId="1" fontId="11" fillId="0" borderId="10" xfId="48" applyNumberFormat="1" applyFont="1" applyFill="1" applyBorder="1" applyAlignment="1" applyProtection="1">
      <alignment vertical="center"/>
      <protection/>
    </xf>
    <xf numFmtId="1" fontId="11" fillId="0" borderId="12" xfId="48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 wrapText="1"/>
      <protection locked="0"/>
    </xf>
    <xf numFmtId="49" fontId="10" fillId="0" borderId="0" xfId="48" applyNumberFormat="1" applyFont="1" applyBorder="1" applyAlignment="1" applyProtection="1">
      <alignment horizontal="center" vertical="center" wrapText="1"/>
      <protection locked="0"/>
    </xf>
    <xf numFmtId="0" fontId="11" fillId="0" borderId="0" xfId="48" applyFont="1" applyBorder="1" applyProtection="1">
      <alignment/>
      <protection locked="0"/>
    </xf>
    <xf numFmtId="0" fontId="11" fillId="0" borderId="0" xfId="44" applyFont="1" applyProtection="1">
      <alignment/>
      <protection locked="0"/>
    </xf>
    <xf numFmtId="0" fontId="10" fillId="0" borderId="0" xfId="43" applyFont="1" applyAlignment="1" applyProtection="1">
      <alignment horizontal="centerContinuous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 applyProtection="1">
      <alignment horizontal="left" vertical="center" wrapText="1"/>
      <protection locked="0"/>
    </xf>
    <xf numFmtId="0" fontId="11" fillId="0" borderId="0" xfId="43" applyFont="1" applyAlignment="1" applyProtection="1">
      <alignment vertical="center" wrapText="1"/>
      <protection locked="0"/>
    </xf>
    <xf numFmtId="0" fontId="10" fillId="0" borderId="0" xfId="43" applyFont="1" applyProtection="1">
      <alignment/>
      <protection locked="0"/>
    </xf>
    <xf numFmtId="0" fontId="11" fillId="0" borderId="0" xfId="43" applyFont="1" applyAlignment="1" applyProtection="1">
      <alignment/>
      <protection locked="0"/>
    </xf>
    <xf numFmtId="0" fontId="10" fillId="0" borderId="0" xfId="43" applyFont="1" applyBorder="1" applyAlignment="1" applyProtection="1">
      <alignment horizontal="centerContinuous"/>
      <protection locked="0"/>
    </xf>
    <xf numFmtId="0" fontId="10" fillId="0" borderId="10" xfId="43" applyFont="1" applyBorder="1" applyAlignment="1" applyProtection="1">
      <alignment horizontal="centerContinuous" vertical="center"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Alignment="1" applyProtection="1">
      <alignment horizontal="centerContinuous"/>
      <protection/>
    </xf>
    <xf numFmtId="0" fontId="10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wrapText="1"/>
      <protection/>
    </xf>
    <xf numFmtId="0" fontId="10" fillId="0" borderId="10" xfId="43" applyFont="1" applyBorder="1" applyAlignment="1" applyProtection="1">
      <alignment vertical="justify" wrapText="1"/>
      <protection/>
    </xf>
    <xf numFmtId="49" fontId="10" fillId="15" borderId="10" xfId="43" applyNumberFormat="1" applyFont="1" applyFill="1" applyBorder="1" applyAlignment="1" applyProtection="1">
      <alignment vertical="justify" wrapText="1"/>
      <protection/>
    </xf>
    <xf numFmtId="0" fontId="11" fillId="15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right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Protection="1">
      <alignment/>
      <protection/>
    </xf>
    <xf numFmtId="0" fontId="10" fillId="0" borderId="10" xfId="43" applyFont="1" applyBorder="1" applyAlignment="1" applyProtection="1">
      <alignment horizontal="left"/>
      <protection/>
    </xf>
    <xf numFmtId="0" fontId="10" fillId="0" borderId="10" xfId="43" applyFont="1" applyBorder="1" applyAlignment="1" applyProtection="1">
      <alignment vertical="top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2" fillId="0" borderId="13" xfId="43" applyNumberFormat="1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vertical="justify" wrapText="1"/>
      <protection/>
    </xf>
    <xf numFmtId="49" fontId="11" fillId="15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vertical="justify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vertical="justify"/>
      <protection/>
    </xf>
    <xf numFmtId="1" fontId="11" fillId="15" borderId="16" xfId="43" applyNumberFormat="1" applyFont="1" applyFill="1" applyBorder="1" applyAlignment="1" applyProtection="1">
      <alignment horizontal="center" vertical="center" wrapText="1"/>
      <protection/>
    </xf>
    <xf numFmtId="1" fontId="11" fillId="0" borderId="0" xfId="43" applyNumberFormat="1" applyFont="1" applyAlignment="1" applyProtection="1">
      <alignment vertical="center" wrapText="1"/>
      <protection locked="0"/>
    </xf>
    <xf numFmtId="1" fontId="11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40" applyFont="1" applyProtection="1">
      <alignment/>
      <protection locked="0"/>
    </xf>
    <xf numFmtId="49" fontId="11" fillId="0" borderId="0" xfId="44" applyNumberFormat="1" applyFont="1" applyProtection="1">
      <alignment/>
      <protection locked="0"/>
    </xf>
    <xf numFmtId="0" fontId="10" fillId="0" borderId="12" xfId="40" applyFont="1" applyBorder="1" applyAlignment="1" applyProtection="1">
      <alignment horizontal="centerContinuous" vertical="center" wrapText="1"/>
      <protection/>
    </xf>
    <xf numFmtId="49" fontId="10" fillId="0" borderId="13" xfId="40" applyNumberFormat="1" applyFont="1" applyBorder="1" applyAlignment="1" applyProtection="1">
      <alignment horizontal="center" vertical="center" wrapText="1"/>
      <protection/>
    </xf>
    <xf numFmtId="1" fontId="10" fillId="0" borderId="16" xfId="40" applyNumberFormat="1" applyFont="1" applyBorder="1" applyAlignment="1" applyProtection="1">
      <alignment horizontal="centerContinuous" vertical="center" wrapText="1"/>
      <protection/>
    </xf>
    <xf numFmtId="49" fontId="10" fillId="0" borderId="11" xfId="40" applyNumberFormat="1" applyFont="1" applyBorder="1" applyAlignment="1" applyProtection="1">
      <alignment horizontal="center" vertical="center" wrapText="1"/>
      <protection/>
    </xf>
    <xf numFmtId="0" fontId="10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49" fontId="10" fillId="0" borderId="10" xfId="40" applyNumberFormat="1" applyFont="1" applyBorder="1" applyAlignment="1" applyProtection="1">
      <alignment horizontal="left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/>
    </xf>
    <xf numFmtId="49" fontId="10" fillId="0" borderId="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righ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0" fontId="10" fillId="0" borderId="16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right"/>
      <protection/>
    </xf>
    <xf numFmtId="0" fontId="11" fillId="0" borderId="10" xfId="40" applyFont="1" applyBorder="1" applyAlignment="1" applyProtection="1">
      <alignment vertical="center" wrapText="1"/>
      <protection/>
    </xf>
    <xf numFmtId="49" fontId="16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 quotePrefix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49" fontId="10" fillId="0" borderId="0" xfId="40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3" applyNumberFormat="1" applyFont="1" applyBorder="1" applyAlignment="1" applyProtection="1">
      <alignment vertical="justify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49" fontId="11" fillId="0" borderId="0" xfId="41" applyNumberFormat="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center" vertical="center" wrapText="1"/>
      <protection locked="0"/>
    </xf>
    <xf numFmtId="0" fontId="10" fillId="0" borderId="0" xfId="41" applyFont="1" applyProtection="1">
      <alignment/>
      <protection locked="0"/>
    </xf>
    <xf numFmtId="1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0" xfId="41" applyNumberFormat="1" applyFont="1" applyAlignment="1" applyProtection="1">
      <alignment vertical="center" wrapText="1"/>
      <protection locked="0"/>
    </xf>
    <xf numFmtId="0" fontId="10" fillId="0" borderId="0" xfId="47" applyFont="1" applyBorder="1" applyAlignment="1" applyProtection="1">
      <alignment wrapText="1"/>
      <protection locked="0"/>
    </xf>
    <xf numFmtId="1" fontId="11" fillId="0" borderId="0" xfId="47" applyNumberFormat="1" applyFont="1" applyBorder="1" applyProtection="1">
      <alignment/>
      <protection locked="0"/>
    </xf>
    <xf numFmtId="0" fontId="10" fillId="0" borderId="0" xfId="4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1" fontId="5" fillId="0" borderId="10" xfId="42" applyNumberFormat="1" applyFont="1" applyBorder="1" applyAlignment="1">
      <alignment horizontal="right" vertical="center" wrapText="1"/>
      <protection/>
    </xf>
    <xf numFmtId="1" fontId="10" fillId="7" borderId="10" xfId="47" applyNumberFormat="1" applyFont="1" applyFill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top"/>
      <protection locked="0"/>
    </xf>
    <xf numFmtId="49" fontId="7" fillId="0" borderId="0" xfId="45" applyNumberFormat="1" applyFont="1" applyBorder="1" applyAlignment="1" applyProtection="1">
      <alignment vertical="top" wrapText="1"/>
      <protection locked="0"/>
    </xf>
    <xf numFmtId="1" fontId="9" fillId="0" borderId="0" xfId="45" applyNumberFormat="1" applyFont="1" applyBorder="1" applyAlignment="1" applyProtection="1">
      <alignment vertical="top" wrapText="1"/>
      <protection locked="0"/>
    </xf>
    <xf numFmtId="1" fontId="11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5" applyFont="1" applyFill="1" applyAlignment="1" applyProtection="1">
      <alignment horizontal="right" vertical="top" wrapText="1"/>
      <protection locked="0"/>
    </xf>
    <xf numFmtId="1" fontId="10" fillId="0" borderId="10" xfId="43" applyNumberFormat="1" applyFont="1" applyBorder="1" applyAlignment="1" applyProtection="1">
      <alignment vertical="center" wrapText="1"/>
      <protection/>
    </xf>
    <xf numFmtId="1" fontId="9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4" applyNumberFormat="1" applyFont="1" applyFill="1" applyBorder="1" applyAlignment="1" applyProtection="1">
      <alignment horizontal="center"/>
      <protection locked="0"/>
    </xf>
    <xf numFmtId="1" fontId="5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42" applyNumberFormat="1" applyFont="1" applyBorder="1" applyAlignment="1" applyProtection="1">
      <alignment horizontal="right" vertical="center" wrapText="1"/>
      <protection/>
    </xf>
    <xf numFmtId="1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19" borderId="10" xfId="45" applyFont="1" applyFill="1" applyBorder="1" applyAlignment="1" applyProtection="1">
      <alignment horizontal="left" vertical="top" wrapText="1"/>
      <protection/>
    </xf>
    <xf numFmtId="1" fontId="17" fillId="19" borderId="10" xfId="45" applyNumberFormat="1" applyFont="1" applyFill="1" applyBorder="1" applyAlignment="1" applyProtection="1">
      <alignment vertical="top" wrapText="1"/>
      <protection/>
    </xf>
    <xf numFmtId="0" fontId="17" fillId="19" borderId="37" xfId="45" applyFont="1" applyFill="1" applyBorder="1" applyAlignment="1" applyProtection="1">
      <alignment horizontal="left" vertical="top" wrapText="1"/>
      <protection/>
    </xf>
    <xf numFmtId="0" fontId="17" fillId="19" borderId="29" xfId="45" applyFont="1" applyFill="1" applyBorder="1" applyAlignment="1" applyProtection="1">
      <alignment vertical="top" wrapText="1"/>
      <protection/>
    </xf>
    <xf numFmtId="0" fontId="17" fillId="19" borderId="38" xfId="45" applyFont="1" applyFill="1" applyBorder="1" applyAlignment="1" applyProtection="1">
      <alignment vertical="top" wrapText="1"/>
      <protection/>
    </xf>
    <xf numFmtId="49" fontId="17" fillId="19" borderId="36" xfId="45" applyNumberFormat="1" applyFont="1" applyFill="1" applyBorder="1" applyAlignment="1" applyProtection="1">
      <alignment vertical="center" wrapText="1"/>
      <protection/>
    </xf>
    <xf numFmtId="0" fontId="17" fillId="19" borderId="10" xfId="45" applyFont="1" applyFill="1" applyBorder="1" applyAlignment="1" applyProtection="1">
      <alignment vertical="top" wrapText="1"/>
      <protection/>
    </xf>
    <xf numFmtId="0" fontId="4" fillId="0" borderId="0" xfId="42" applyNumberFormat="1" applyFont="1" applyAlignment="1" applyProtection="1">
      <alignment horizontal="center" vertical="center" wrapText="1"/>
      <protection locked="0"/>
    </xf>
    <xf numFmtId="0" fontId="4" fillId="0" borderId="0" xfId="42" applyFont="1" applyProtection="1">
      <alignment/>
      <protection locked="0"/>
    </xf>
    <xf numFmtId="49" fontId="4" fillId="0" borderId="0" xfId="42" applyNumberFormat="1" applyFont="1" applyProtection="1">
      <alignment/>
      <protection locked="0"/>
    </xf>
    <xf numFmtId="0" fontId="10" fillId="0" borderId="0" xfId="48" applyFont="1" applyBorder="1" applyAlignment="1" applyProtection="1">
      <alignment horizontal="left" wrapText="1"/>
      <protection locked="0"/>
    </xf>
    <xf numFmtId="0" fontId="11" fillId="0" borderId="10" xfId="43" applyFont="1" applyBorder="1" applyAlignment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/>
      <protection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3" fontId="10" fillId="0" borderId="16" xfId="47" applyNumberFormat="1" applyFont="1" applyFill="1" applyBorder="1" applyAlignment="1" applyProtection="1">
      <alignment vertical="center"/>
      <protection/>
    </xf>
    <xf numFmtId="0" fontId="9" fillId="0" borderId="10" xfId="45" applyFont="1" applyBorder="1" applyAlignment="1" applyProtection="1">
      <alignment vertical="top"/>
      <protection locked="0"/>
    </xf>
    <xf numFmtId="0" fontId="7" fillId="0" borderId="1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centerContinuous" vertical="center" wrapText="1"/>
      <protection/>
    </xf>
    <xf numFmtId="0" fontId="11" fillId="0" borderId="0" xfId="47" applyFont="1" applyBorder="1" applyAlignment="1" applyProtection="1">
      <alignment horizontal="centerContinuous"/>
      <protection/>
    </xf>
    <xf numFmtId="0" fontId="11" fillId="0" borderId="35" xfId="47" applyFont="1" applyBorder="1" applyAlignment="1" applyProtection="1">
      <alignment horizontal="centerContinuous"/>
      <protection/>
    </xf>
    <xf numFmtId="0" fontId="11" fillId="0" borderId="0" xfId="47" applyFont="1" applyAlignment="1" applyProtection="1">
      <alignment horizontal="centerContinuous" wrapText="1"/>
      <protection/>
    </xf>
    <xf numFmtId="0" fontId="10" fillId="0" borderId="0" xfId="45" applyFont="1" applyBorder="1" applyAlignment="1" applyProtection="1">
      <alignment vertical="top" wrapText="1"/>
      <protection/>
    </xf>
    <xf numFmtId="0" fontId="10" fillId="0" borderId="0" xfId="46" applyFont="1" applyBorder="1" applyAlignment="1" applyProtection="1">
      <alignment horizontal="centerContinuous" vertical="center" wrapText="1"/>
      <protection/>
    </xf>
    <xf numFmtId="0" fontId="10" fillId="0" borderId="0" xfId="46" applyFont="1" applyFill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top"/>
      <protection/>
    </xf>
    <xf numFmtId="0" fontId="10" fillId="0" borderId="0" xfId="45" applyFont="1" applyBorder="1" applyAlignment="1" applyProtection="1">
      <alignment vertical="top"/>
      <protection/>
    </xf>
    <xf numFmtId="0" fontId="10" fillId="0" borderId="0" xfId="45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horizontal="right" vertical="center" wrapText="1"/>
      <protection/>
    </xf>
    <xf numFmtId="0" fontId="10" fillId="0" borderId="0" xfId="48" applyFont="1" applyAlignment="1" applyProtection="1">
      <alignment horizontal="centerContinuous" wrapText="1"/>
      <protection/>
    </xf>
    <xf numFmtId="49" fontId="10" fillId="0" borderId="0" xfId="48" applyNumberFormat="1" applyFont="1" applyAlignment="1" applyProtection="1">
      <alignment horizontal="center" wrapText="1"/>
      <protection/>
    </xf>
    <xf numFmtId="0" fontId="10" fillId="0" borderId="0" xfId="48" applyFont="1" applyAlignment="1" applyProtection="1">
      <alignment horizontal="centerContinuous"/>
      <protection/>
    </xf>
    <xf numFmtId="0" fontId="11" fillId="0" borderId="0" xfId="48" applyFont="1" applyProtection="1">
      <alignment/>
      <protection/>
    </xf>
    <xf numFmtId="0" fontId="9" fillId="0" borderId="0" xfId="48" applyFont="1" applyAlignment="1" applyProtection="1">
      <alignment horizontal="left"/>
      <protection/>
    </xf>
    <xf numFmtId="0" fontId="10" fillId="0" borderId="0" xfId="48" applyFont="1" applyBorder="1" applyAlignment="1" applyProtection="1">
      <alignment horizontal="left" vertical="top" wrapText="1"/>
      <protection/>
    </xf>
    <xf numFmtId="0" fontId="10" fillId="0" borderId="0" xfId="48" applyFont="1" applyProtection="1">
      <alignment/>
      <protection/>
    </xf>
    <xf numFmtId="0" fontId="10" fillId="0" borderId="0" xfId="46" applyFont="1" applyAlignment="1" applyProtection="1">
      <alignment horizontal="right" wrapText="1"/>
      <protection/>
    </xf>
    <xf numFmtId="0" fontId="10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center"/>
      <protection/>
    </xf>
    <xf numFmtId="0" fontId="5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Border="1" applyAlignment="1" applyProtection="1">
      <alignment horizontal="center" vertical="justify" wrapText="1"/>
      <protection/>
    </xf>
    <xf numFmtId="0" fontId="11" fillId="0" borderId="0" xfId="43" applyFont="1" applyProtection="1">
      <alignment/>
      <protection/>
    </xf>
    <xf numFmtId="0" fontId="10" fillId="0" borderId="0" xfId="43" applyFont="1" applyBorder="1" applyAlignment="1" applyProtection="1">
      <alignment vertical="justify" wrapText="1"/>
      <protection/>
    </xf>
    <xf numFmtId="0" fontId="10" fillId="0" borderId="0" xfId="43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horizontal="center" vertical="center"/>
      <protection/>
    </xf>
    <xf numFmtId="49" fontId="10" fillId="0" borderId="0" xfId="40" applyNumberFormat="1" applyFont="1" applyAlignment="1" applyProtection="1">
      <alignment horizontal="center" vertical="center"/>
      <protection/>
    </xf>
    <xf numFmtId="1" fontId="10" fillId="0" borderId="0" xfId="40" applyNumberFormat="1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left" vertical="justify"/>
      <protection/>
    </xf>
    <xf numFmtId="1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left" vertical="center" wrapText="1"/>
      <protection/>
    </xf>
    <xf numFmtId="1" fontId="11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Protection="1">
      <alignment/>
      <protection/>
    </xf>
    <xf numFmtId="0" fontId="10" fillId="0" borderId="0" xfId="43" applyFont="1" applyAlignment="1" applyProtection="1">
      <alignment vertical="justify"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vertical="justify"/>
      <protection/>
    </xf>
    <xf numFmtId="49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5" applyNumberFormat="1" applyFont="1" applyBorder="1" applyAlignment="1" applyProtection="1">
      <alignment horizontal="left" vertical="top" wrapText="1"/>
      <protection locked="0"/>
    </xf>
    <xf numFmtId="192" fontId="10" fillId="0" borderId="0" xfId="45" applyNumberFormat="1" applyFont="1" applyBorder="1" applyAlignment="1" applyProtection="1">
      <alignment horizontal="left" vertical="top"/>
      <protection/>
    </xf>
    <xf numFmtId="0" fontId="5" fillId="0" borderId="0" xfId="42" applyFont="1" applyAlignment="1">
      <alignment horizontal="left" vertical="center" wrapText="1"/>
      <protection/>
    </xf>
    <xf numFmtId="49" fontId="5" fillId="0" borderId="0" xfId="42" applyNumberFormat="1" applyFont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 applyProtection="1">
      <alignment horizontal="center"/>
      <protection locked="0"/>
    </xf>
    <xf numFmtId="0" fontId="5" fillId="0" borderId="0" xfId="43" applyFont="1" applyAlignment="1">
      <alignment horizontal="center"/>
      <protection/>
    </xf>
    <xf numFmtId="0" fontId="5" fillId="0" borderId="0" xfId="44" applyFont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5" fillId="0" borderId="0" xfId="44" applyFont="1" applyProtection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49" fontId="5" fillId="0" borderId="0" xfId="44" applyNumberFormat="1" applyFont="1">
      <alignment/>
      <protection/>
    </xf>
    <xf numFmtId="0" fontId="10" fillId="0" borderId="0" xfId="44" applyFont="1" applyBorder="1" applyProtection="1">
      <alignment/>
      <protection/>
    </xf>
    <xf numFmtId="0" fontId="11" fillId="0" borderId="0" xfId="44" applyFont="1" applyBorder="1" applyProtection="1">
      <alignment/>
      <protection/>
    </xf>
    <xf numFmtId="1" fontId="11" fillId="0" borderId="0" xfId="44" applyNumberFormat="1" applyFont="1" applyBorder="1" applyProtection="1">
      <alignment/>
      <protection/>
    </xf>
    <xf numFmtId="1" fontId="11" fillId="0" borderId="0" xfId="44" applyNumberFormat="1" applyFont="1" applyProtection="1">
      <alignment/>
      <protection locked="0"/>
    </xf>
    <xf numFmtId="49" fontId="11" fillId="0" borderId="0" xfId="44" applyNumberFormat="1" applyFont="1" applyProtection="1">
      <alignment/>
      <protection/>
    </xf>
    <xf numFmtId="1" fontId="11" fillId="0" borderId="0" xfId="44" applyNumberFormat="1" applyFont="1" applyProtection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vertical="top" wrapText="1"/>
      <protection/>
    </xf>
    <xf numFmtId="0" fontId="10" fillId="0" borderId="0" xfId="44" applyFont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11" fillId="0" borderId="0" xfId="44" applyFont="1" applyAlignment="1">
      <alignment/>
      <protection/>
    </xf>
    <xf numFmtId="0" fontId="11" fillId="0" borderId="0" xfId="44" applyFont="1" applyAlignment="1" applyProtection="1">
      <alignment/>
      <protection locked="0"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8" applyFont="1" applyAlignment="1" applyProtection="1">
      <alignment wrapText="1"/>
      <protection locked="0"/>
    </xf>
    <xf numFmtId="49" fontId="11" fillId="0" borderId="0" xfId="48" applyNumberFormat="1" applyFont="1" applyAlignment="1" applyProtection="1">
      <alignment horizontal="center" wrapText="1"/>
      <protection locked="0"/>
    </xf>
    <xf numFmtId="0" fontId="11" fillId="0" borderId="0" xfId="48" applyFont="1" applyProtection="1">
      <alignment/>
      <protection locked="0"/>
    </xf>
    <xf numFmtId="0" fontId="11" fillId="0" borderId="0" xfId="48" applyFont="1" applyAlignment="1">
      <alignment wrapText="1"/>
      <protection/>
    </xf>
    <xf numFmtId="49" fontId="11" fillId="0" borderId="0" xfId="48" applyNumberFormat="1" applyFont="1" applyAlignment="1">
      <alignment horizontal="center" wrapText="1"/>
      <protection/>
    </xf>
    <xf numFmtId="0" fontId="9" fillId="0" borderId="0" xfId="45" applyFont="1" applyFill="1" applyAlignment="1" applyProtection="1">
      <alignment vertical="top"/>
      <protection/>
    </xf>
    <xf numFmtId="0" fontId="9" fillId="0" borderId="0" xfId="45" applyFont="1" applyFill="1" applyAlignment="1" applyProtection="1">
      <alignment horizontal="right" vertical="top" wrapText="1"/>
      <protection/>
    </xf>
    <xf numFmtId="0" fontId="11" fillId="0" borderId="0" xfId="46" applyFont="1" applyFill="1" applyAlignment="1" applyProtection="1">
      <alignment wrapText="1"/>
      <protection/>
    </xf>
    <xf numFmtId="0" fontId="11" fillId="0" borderId="0" xfId="47" applyFont="1" applyProtection="1">
      <alignment/>
      <protection/>
    </xf>
    <xf numFmtId="0" fontId="11" fillId="0" borderId="0" xfId="47" applyFont="1">
      <alignment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Alignment="1" applyProtection="1">
      <alignment horizontal="right"/>
      <protection/>
    </xf>
    <xf numFmtId="0" fontId="11" fillId="0" borderId="10" xfId="47" applyFont="1" applyBorder="1" applyProtection="1">
      <alignment/>
      <protection/>
    </xf>
    <xf numFmtId="49" fontId="11" fillId="0" borderId="10" xfId="47" applyNumberFormat="1" applyFont="1" applyBorder="1" applyAlignment="1" applyProtection="1">
      <alignment horizontal="center" wrapText="1"/>
      <protection/>
    </xf>
    <xf numFmtId="1" fontId="11" fillId="14" borderId="10" xfId="47" applyNumberFormat="1" applyFont="1" applyFill="1" applyBorder="1" applyProtection="1">
      <alignment/>
      <protection locked="0"/>
    </xf>
    <xf numFmtId="49" fontId="12" fillId="0" borderId="10" xfId="47" applyNumberFormat="1" applyFont="1" applyBorder="1" applyAlignment="1" applyProtection="1">
      <alignment horizontal="center" wrapText="1"/>
      <protection/>
    </xf>
    <xf numFmtId="0" fontId="11" fillId="0" borderId="10" xfId="47" applyFont="1" applyBorder="1" applyAlignment="1" applyProtection="1">
      <alignment horizontal="center" wrapText="1"/>
      <protection/>
    </xf>
    <xf numFmtId="1" fontId="11" fillId="0" borderId="10" xfId="47" applyNumberFormat="1" applyFont="1" applyBorder="1" applyProtection="1">
      <alignment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1" fillId="18" borderId="10" xfId="47" applyNumberFormat="1" applyFont="1" applyFill="1" applyBorder="1" applyProtection="1">
      <alignment/>
      <protection locked="0"/>
    </xf>
    <xf numFmtId="0" fontId="12" fillId="0" borderId="10" xfId="47" applyFont="1" applyBorder="1" applyAlignment="1" applyProtection="1">
      <alignment horizontal="left" vertical="center" wrapText="1"/>
      <protection/>
    </xf>
    <xf numFmtId="0" fontId="11" fillId="0" borderId="10" xfId="47" applyFont="1" applyBorder="1" applyAlignment="1" applyProtection="1">
      <alignment horizontal="centerContinuous" wrapText="1"/>
      <protection/>
    </xf>
    <xf numFmtId="49" fontId="10" fillId="0" borderId="10" xfId="47" applyNumberFormat="1" applyFont="1" applyBorder="1" applyAlignment="1" applyProtection="1">
      <alignment horizontal="centerContinuous" wrapText="1"/>
      <protection/>
    </xf>
    <xf numFmtId="3" fontId="11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 applyProtection="1">
      <alignment wrapText="1"/>
      <protection locked="0"/>
    </xf>
    <xf numFmtId="0" fontId="19" fillId="0" borderId="0" xfId="47" applyFont="1" applyBorder="1" applyAlignment="1">
      <alignment vertical="center" wrapText="1"/>
      <protection/>
    </xf>
    <xf numFmtId="0" fontId="19" fillId="0" borderId="0" xfId="47" applyFont="1" applyBorder="1" applyAlignment="1" applyProtection="1">
      <alignment vertical="center" wrapText="1"/>
      <protection locked="0"/>
    </xf>
    <xf numFmtId="1" fontId="11" fillId="0" borderId="0" xfId="47" applyNumberFormat="1" applyFont="1" applyProtection="1">
      <alignment/>
      <protection locked="0"/>
    </xf>
    <xf numFmtId="0" fontId="11" fillId="0" borderId="0" xfId="47" applyFont="1" applyBorder="1" applyAlignment="1">
      <alignment wrapText="1"/>
      <protection/>
    </xf>
    <xf numFmtId="1" fontId="11" fillId="0" borderId="0" xfId="47" applyNumberFormat="1" applyFont="1" applyBorder="1">
      <alignment/>
      <protection/>
    </xf>
    <xf numFmtId="1" fontId="11" fillId="0" borderId="0" xfId="47" applyNumberFormat="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5" applyFont="1" applyAlignment="1" applyProtection="1">
      <alignment horizontal="right" vertical="top" wrapText="1"/>
      <protection locked="0"/>
    </xf>
    <xf numFmtId="0" fontId="9" fillId="0" borderId="0" xfId="45" applyFont="1" applyAlignment="1" applyProtection="1">
      <alignment horizontal="right" vertical="top"/>
      <protection locked="0"/>
    </xf>
    <xf numFmtId="49" fontId="20" fillId="0" borderId="10" xfId="47" applyNumberFormat="1" applyFont="1" applyBorder="1" applyAlignment="1" applyProtection="1">
      <alignment horizontal="centerContinuous" wrapText="1"/>
      <protection/>
    </xf>
    <xf numFmtId="1" fontId="11" fillId="7" borderId="10" xfId="43" applyNumberFormat="1" applyFont="1" applyFill="1" applyBorder="1" applyAlignment="1" applyProtection="1">
      <alignment vertical="center" wrapText="1"/>
      <protection locked="0"/>
    </xf>
    <xf numFmtId="0" fontId="21" fillId="0" borderId="0" xfId="44" applyFont="1" applyProtection="1">
      <alignment/>
      <protection/>
    </xf>
    <xf numFmtId="0" fontId="21" fillId="0" borderId="0" xfId="44" applyFont="1">
      <alignment/>
      <protection/>
    </xf>
    <xf numFmtId="9" fontId="5" fillId="14" borderId="10" xfId="49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18" xfId="43" applyFont="1" applyBorder="1" applyAlignment="1" applyProtection="1">
      <alignment horizontal="center" vertical="center" wrapText="1"/>
      <protection/>
    </xf>
    <xf numFmtId="0" fontId="10" fillId="0" borderId="24" xfId="43" applyFont="1" applyBorder="1" applyAlignment="1" applyProtection="1">
      <alignment horizontal="center" vertical="center" wrapText="1"/>
      <protection/>
    </xf>
    <xf numFmtId="0" fontId="10" fillId="0" borderId="23" xfId="43" applyFont="1" applyBorder="1" applyAlignment="1" applyProtection="1">
      <alignment horizontal="center" vertical="center" wrapText="1"/>
      <protection/>
    </xf>
    <xf numFmtId="0" fontId="10" fillId="0" borderId="25" xfId="43" applyFont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horizontal="right" vertical="justify" wrapText="1"/>
      <protection/>
    </xf>
    <xf numFmtId="0" fontId="7" fillId="0" borderId="0" xfId="4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7" applyNumberFormat="1" applyFont="1" applyBorder="1" applyAlignment="1" applyProtection="1">
      <alignment horizontal="left"/>
      <protection locked="0"/>
    </xf>
    <xf numFmtId="0" fontId="10" fillId="0" borderId="0" xfId="45" applyFont="1" applyBorder="1" applyAlignment="1" applyProtection="1">
      <alignment horizontal="left" vertical="top" wrapText="1"/>
      <protection/>
    </xf>
    <xf numFmtId="191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Border="1" applyAlignment="1" applyProtection="1">
      <alignment horizontal="left" wrapText="1"/>
      <protection/>
    </xf>
    <xf numFmtId="0" fontId="11" fillId="0" borderId="0" xfId="46" applyFont="1" applyFill="1" applyAlignment="1" applyProtection="1">
      <alignment horizontal="center" wrapText="1"/>
      <protection locked="0"/>
    </xf>
    <xf numFmtId="0" fontId="10" fillId="0" borderId="0" xfId="48" applyFont="1" applyAlignment="1">
      <alignment horizontal="center" wrapText="1"/>
      <protection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5" applyNumberFormat="1" applyFont="1" applyBorder="1" applyAlignment="1" applyProtection="1">
      <alignment horizontal="left" vertical="top" wrapText="1"/>
      <protection/>
    </xf>
    <xf numFmtId="0" fontId="10" fillId="0" borderId="0" xfId="48" applyFont="1" applyBorder="1" applyAlignment="1" applyProtection="1">
      <alignment horizontal="left" vertical="center" wrapText="1"/>
      <protection locked="0"/>
    </xf>
    <xf numFmtId="0" fontId="9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right"/>
      <protection/>
    </xf>
    <xf numFmtId="192" fontId="10" fillId="0" borderId="32" xfId="45" applyNumberFormat="1" applyFont="1" applyBorder="1" applyAlignment="1" applyProtection="1">
      <alignment horizontal="left" vertical="top" wrapText="1"/>
      <protection/>
    </xf>
    <xf numFmtId="49" fontId="10" fillId="0" borderId="13" xfId="43" applyNumberFormat="1" applyFont="1" applyBorder="1" applyAlignment="1" applyProtection="1">
      <alignment horizontal="center" vertical="center" wrapText="1"/>
      <protection/>
    </xf>
    <xf numFmtId="49" fontId="10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0" xfId="43" applyFont="1" applyAlignment="1" applyProtection="1">
      <alignment horizontal="center"/>
      <protection locked="0"/>
    </xf>
    <xf numFmtId="0" fontId="4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192" fontId="10" fillId="0" borderId="0" xfId="43" applyNumberFormat="1" applyFont="1" applyBorder="1" applyAlignment="1" applyProtection="1">
      <alignment horizontal="left" vertical="justify" wrapText="1"/>
      <protection/>
    </xf>
    <xf numFmtId="0" fontId="10" fillId="0" borderId="0" xfId="43" applyFont="1" applyAlignment="1" applyProtection="1">
      <alignment horizontal="left"/>
      <protection locked="0"/>
    </xf>
    <xf numFmtId="0" fontId="11" fillId="0" borderId="0" xfId="43" applyFont="1" applyAlignment="1" applyProtection="1">
      <alignment horizontal="left"/>
      <protection locked="0"/>
    </xf>
    <xf numFmtId="0" fontId="10" fillId="0" borderId="13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left" vertical="center" wrapText="1"/>
      <protection locked="0"/>
    </xf>
    <xf numFmtId="0" fontId="10" fillId="0" borderId="0" xfId="40" applyFont="1" applyBorder="1" applyAlignment="1" applyProtection="1">
      <alignment horizontal="left" vertical="center" wrapText="1"/>
      <protection locked="0"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center" vertical="center" wrapText="1"/>
      <protection/>
    </xf>
    <xf numFmtId="192" fontId="10" fillId="0" borderId="0" xfId="4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4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43" applyNumberFormat="1" applyFont="1" applyAlignment="1" applyProtection="1">
      <alignment horizontal="left" vertical="justify"/>
      <protection/>
    </xf>
    <xf numFmtId="192" fontId="10" fillId="0" borderId="0" xfId="43" applyNumberFormat="1" applyFont="1" applyBorder="1" applyAlignment="1" applyProtection="1">
      <alignment horizontal="left" vertical="justify"/>
      <protection/>
    </xf>
    <xf numFmtId="1" fontId="10" fillId="0" borderId="0" xfId="41" applyNumberFormat="1" applyFont="1" applyAlignment="1" applyProtection="1">
      <alignment horizontal="center" vertical="center" wrapText="1"/>
      <protection locked="0"/>
    </xf>
    <xf numFmtId="49" fontId="10" fillId="0" borderId="0" xfId="41" applyNumberFormat="1" applyFont="1" applyAlignment="1" applyProtection="1">
      <alignment horizontal="center" vertical="center" wrapText="1"/>
      <protection locked="0"/>
    </xf>
    <xf numFmtId="0" fontId="9" fillId="0" borderId="0" xfId="4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43" applyFont="1" applyAlignment="1" applyProtection="1">
      <alignment horizontal="right"/>
      <protection/>
    </xf>
    <xf numFmtId="0" fontId="4" fillId="0" borderId="0" xfId="42" applyNumberFormat="1" applyFont="1" applyAlignment="1" applyProtection="1">
      <alignment horizontal="left" vertical="center" wrapText="1"/>
      <protection locked="0"/>
    </xf>
    <xf numFmtId="192" fontId="4" fillId="0" borderId="0" xfId="43" applyNumberFormat="1" applyFont="1" applyAlignment="1" applyProtection="1">
      <alignment horizontal="left" vertical="justify"/>
      <protection locked="0"/>
    </xf>
    <xf numFmtId="0" fontId="4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">
      <selection activeCell="G94" sqref="G94:H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115802861</v>
      </c>
    </row>
    <row r="4" spans="1:8" ht="15">
      <c r="A4" s="582" t="s">
        <v>3</v>
      </c>
      <c r="B4" s="588"/>
      <c r="C4" s="588"/>
      <c r="D4" s="588"/>
      <c r="E4" s="504" t="s">
        <v>857</v>
      </c>
      <c r="F4" s="584" t="s">
        <v>4</v>
      </c>
      <c r="G4" s="585"/>
      <c r="H4" s="461">
        <v>1511</v>
      </c>
    </row>
    <row r="5" spans="1:8" ht="15">
      <c r="A5" s="582" t="s">
        <v>5</v>
      </c>
      <c r="B5" s="583"/>
      <c r="C5" s="583"/>
      <c r="D5" s="583"/>
      <c r="E5" s="505">
        <v>40451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161</v>
      </c>
      <c r="D11" s="151">
        <v>161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272</v>
      </c>
      <c r="D15" s="151">
        <v>409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6029</v>
      </c>
      <c r="D17" s="151">
        <v>5989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44</v>
      </c>
      <c r="D18" s="151">
        <v>65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6506</v>
      </c>
      <c r="D19" s="155">
        <f>SUM(D11:D18)</f>
        <v>6624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205</v>
      </c>
      <c r="H21" s="156">
        <f>SUM(H22:H24)</f>
        <v>205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4</v>
      </c>
      <c r="E24" s="237" t="s">
        <v>72</v>
      </c>
      <c r="F24" s="242" t="s">
        <v>73</v>
      </c>
      <c r="G24" s="152">
        <v>205</v>
      </c>
      <c r="H24" s="152">
        <v>205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</v>
      </c>
      <c r="H25" s="154">
        <f>H19+H20+H21</f>
        <v>205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18442</v>
      </c>
      <c r="H27" s="154">
        <f>SUM(H28:H30)</f>
        <v>14044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18442</v>
      </c>
      <c r="H28" s="152">
        <v>14044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9330</v>
      </c>
      <c r="H31" s="152">
        <v>4398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27772</v>
      </c>
      <c r="H33" s="154">
        <f>H27+H31+H32</f>
        <v>18442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34681</v>
      </c>
      <c r="D34" s="155">
        <f>SUM(D35:D38)</f>
        <v>24904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20861</v>
      </c>
      <c r="D35" s="151">
        <v>20861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548</v>
      </c>
      <c r="D36" s="151">
        <v>550</v>
      </c>
      <c r="E36" s="237" t="s">
        <v>110</v>
      </c>
      <c r="F36" s="261" t="s">
        <v>111</v>
      </c>
      <c r="G36" s="154">
        <f>G25+G17+G33</f>
        <v>28977</v>
      </c>
      <c r="H36" s="154">
        <f>H25+H17+H33</f>
        <v>19647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13272</v>
      </c>
      <c r="D37" s="151">
        <v>3493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24164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9734</v>
      </c>
      <c r="H44" s="152">
        <v>13003</v>
      </c>
    </row>
    <row r="45" spans="1:15" ht="15">
      <c r="A45" s="235" t="s">
        <v>136</v>
      </c>
      <c r="B45" s="249" t="s">
        <v>137</v>
      </c>
      <c r="C45" s="155">
        <f>C34+C39+C44</f>
        <v>34681</v>
      </c>
      <c r="D45" s="155">
        <f>D34+D39+D44</f>
        <v>24904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5149</v>
      </c>
      <c r="H46" s="152"/>
    </row>
    <row r="47" spans="1:13" ht="15">
      <c r="A47" s="235" t="s">
        <v>143</v>
      </c>
      <c r="B47" s="241" t="s">
        <v>144</v>
      </c>
      <c r="C47" s="151">
        <v>32162</v>
      </c>
      <c r="D47" s="151"/>
      <c r="E47" s="251" t="s">
        <v>145</v>
      </c>
      <c r="F47" s="242" t="s">
        <v>146</v>
      </c>
      <c r="G47" s="152"/>
      <c r="H47" s="152">
        <v>941</v>
      </c>
      <c r="M47" s="157"/>
    </row>
    <row r="48" spans="1:8" ht="15">
      <c r="A48" s="235" t="s">
        <v>147</v>
      </c>
      <c r="B48" s="244" t="s">
        <v>148</v>
      </c>
      <c r="C48" s="151">
        <v>282</v>
      </c>
      <c r="D48" s="151"/>
      <c r="E48" s="237" t="s">
        <v>149</v>
      </c>
      <c r="F48" s="242" t="s">
        <v>150</v>
      </c>
      <c r="G48" s="152">
        <v>866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39913</v>
      </c>
      <c r="H49" s="154">
        <f>SUM(H43:H48)</f>
        <v>13944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32444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</v>
      </c>
      <c r="H53" s="152">
        <v>10</v>
      </c>
    </row>
    <row r="54" spans="1:8" ht="15">
      <c r="A54" s="235" t="s">
        <v>166</v>
      </c>
      <c r="B54" s="249" t="s">
        <v>167</v>
      </c>
      <c r="C54" s="151">
        <v>10</v>
      </c>
      <c r="D54" s="151">
        <v>10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73642</v>
      </c>
      <c r="D55" s="155">
        <f>D19+D20+D21+D27+D32+D45+D51+D53+D54</f>
        <v>31542</v>
      </c>
      <c r="E55" s="237" t="s">
        <v>172</v>
      </c>
      <c r="F55" s="261" t="s">
        <v>173</v>
      </c>
      <c r="G55" s="154">
        <f>G49+G51+G52+G53+G54</f>
        <v>39923</v>
      </c>
      <c r="H55" s="154">
        <f>H49+H51+H52+H53+H54</f>
        <v>13954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42</v>
      </c>
      <c r="D58" s="151">
        <v>45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1956</v>
      </c>
      <c r="H59" s="152">
        <v>1956</v>
      </c>
      <c r="M59" s="157"/>
    </row>
    <row r="60" spans="1:8" ht="15">
      <c r="A60" s="235" t="s">
        <v>183</v>
      </c>
      <c r="B60" s="241" t="s">
        <v>184</v>
      </c>
      <c r="C60" s="151">
        <v>129</v>
      </c>
      <c r="D60" s="151">
        <v>155</v>
      </c>
      <c r="E60" s="237" t="s">
        <v>185</v>
      </c>
      <c r="F60" s="242" t="s">
        <v>186</v>
      </c>
      <c r="G60" s="152">
        <v>6131</v>
      </c>
      <c r="H60" s="152">
        <v>4072</v>
      </c>
    </row>
    <row r="61" spans="1:18" ht="15">
      <c r="A61" s="235" t="s">
        <v>187</v>
      </c>
      <c r="B61" s="244" t="s">
        <v>188</v>
      </c>
      <c r="C61" s="151"/>
      <c r="D61" s="151">
        <v>2507</v>
      </c>
      <c r="E61" s="243" t="s">
        <v>189</v>
      </c>
      <c r="F61" s="272" t="s">
        <v>190</v>
      </c>
      <c r="G61" s="154">
        <f>SUM(G62:G68)</f>
        <v>14107</v>
      </c>
      <c r="H61" s="154">
        <f>SUM(H62:H68)</f>
        <v>63269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3998</v>
      </c>
      <c r="H62" s="152">
        <v>14614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50</v>
      </c>
      <c r="H63" s="152">
        <v>5148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171</v>
      </c>
      <c r="D64" s="155">
        <f>SUM(D58:D63)</f>
        <v>2707</v>
      </c>
      <c r="E64" s="237" t="s">
        <v>200</v>
      </c>
      <c r="F64" s="242" t="s">
        <v>201</v>
      </c>
      <c r="G64" s="152">
        <v>9803</v>
      </c>
      <c r="H64" s="152">
        <v>7569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</v>
      </c>
      <c r="H65" s="152">
        <v>35602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176</v>
      </c>
      <c r="H66" s="152">
        <v>133</v>
      </c>
    </row>
    <row r="67" spans="1:8" ht="15">
      <c r="A67" s="235" t="s">
        <v>207</v>
      </c>
      <c r="B67" s="241" t="s">
        <v>208</v>
      </c>
      <c r="C67" s="151">
        <v>15731</v>
      </c>
      <c r="D67" s="151">
        <v>58734</v>
      </c>
      <c r="E67" s="237" t="s">
        <v>209</v>
      </c>
      <c r="F67" s="242" t="s">
        <v>210</v>
      </c>
      <c r="G67" s="152">
        <v>40</v>
      </c>
      <c r="H67" s="152">
        <v>29</v>
      </c>
    </row>
    <row r="68" spans="1:8" ht="15">
      <c r="A68" s="235" t="s">
        <v>211</v>
      </c>
      <c r="B68" s="241" t="s">
        <v>212</v>
      </c>
      <c r="C68" s="151">
        <v>140</v>
      </c>
      <c r="D68" s="151">
        <v>529</v>
      </c>
      <c r="E68" s="237" t="s">
        <v>213</v>
      </c>
      <c r="F68" s="242" t="s">
        <v>214</v>
      </c>
      <c r="G68" s="152">
        <v>34</v>
      </c>
      <c r="H68" s="152">
        <v>174</v>
      </c>
    </row>
    <row r="69" spans="1:8" ht="15">
      <c r="A69" s="235" t="s">
        <v>215</v>
      </c>
      <c r="B69" s="241" t="s">
        <v>216</v>
      </c>
      <c r="C69" s="151"/>
      <c r="D69" s="151">
        <v>7056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1118</v>
      </c>
      <c r="D70" s="151">
        <v>2304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22194</v>
      </c>
      <c r="H71" s="161">
        <f>H59+H60+H61+H69+H70</f>
        <v>69297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57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229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17275</v>
      </c>
      <c r="D75" s="155">
        <f>SUM(D67:D74)</f>
        <v>68623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22194</v>
      </c>
      <c r="H79" s="162">
        <f>H71+H74+H75+H76</f>
        <v>69297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26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17452</v>
      </c>
      <c r="D93" s="155">
        <f>D64+D75+D84+D91+D92</f>
        <v>71356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91094</v>
      </c>
      <c r="D94" s="164">
        <f>D93+D55</f>
        <v>102898</v>
      </c>
      <c r="E94" s="449" t="s">
        <v>270</v>
      </c>
      <c r="F94" s="289" t="s">
        <v>271</v>
      </c>
      <c r="G94" s="165">
        <f>G36+G39+G55+G79</f>
        <v>91094</v>
      </c>
      <c r="H94" s="165">
        <f>H36+H39+H55+H79</f>
        <v>102898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889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897</v>
      </c>
      <c r="B98" s="432"/>
      <c r="C98" s="586" t="s">
        <v>890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891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41" sqref="D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СИЕНИТ ХОЛДИНГ АД</v>
      </c>
      <c r="C2" s="591"/>
      <c r="D2" s="591"/>
      <c r="E2" s="591"/>
      <c r="F2" s="593" t="s">
        <v>2</v>
      </c>
      <c r="G2" s="593"/>
      <c r="H2" s="526">
        <f>'справка №1-БАЛАНС'!H3</f>
        <v>115802861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>
        <f>'справка №1-БАЛАНС'!H4</f>
        <v>1511</v>
      </c>
    </row>
    <row r="4" spans="1:8" ht="17.25" customHeight="1">
      <c r="A4" s="467" t="s">
        <v>5</v>
      </c>
      <c r="B4" s="592">
        <f>'справка №1-БАЛАНС'!E5</f>
        <v>40451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33</v>
      </c>
      <c r="D9" s="46">
        <v>2450</v>
      </c>
      <c r="E9" s="298" t="s">
        <v>284</v>
      </c>
      <c r="F9" s="549" t="s">
        <v>285</v>
      </c>
      <c r="G9" s="550">
        <v>44057</v>
      </c>
      <c r="H9" s="550">
        <v>3292</v>
      </c>
    </row>
    <row r="10" spans="1:8" ht="12">
      <c r="A10" s="298" t="s">
        <v>286</v>
      </c>
      <c r="B10" s="299" t="s">
        <v>287</v>
      </c>
      <c r="C10" s="46">
        <v>32184</v>
      </c>
      <c r="D10" s="46">
        <v>14919</v>
      </c>
      <c r="E10" s="298" t="s">
        <v>288</v>
      </c>
      <c r="F10" s="549" t="s">
        <v>289</v>
      </c>
      <c r="G10" s="550">
        <v>55</v>
      </c>
      <c r="H10" s="550">
        <v>345</v>
      </c>
    </row>
    <row r="11" spans="1:8" ht="12">
      <c r="A11" s="298" t="s">
        <v>290</v>
      </c>
      <c r="B11" s="299" t="s">
        <v>291</v>
      </c>
      <c r="C11" s="46">
        <v>160</v>
      </c>
      <c r="D11" s="46">
        <v>170</v>
      </c>
      <c r="E11" s="300" t="s">
        <v>292</v>
      </c>
      <c r="F11" s="549" t="s">
        <v>293</v>
      </c>
      <c r="G11" s="550">
        <v>1761</v>
      </c>
      <c r="H11" s="550">
        <v>3216</v>
      </c>
    </row>
    <row r="12" spans="1:8" ht="12">
      <c r="A12" s="298" t="s">
        <v>294</v>
      </c>
      <c r="B12" s="299" t="s">
        <v>295</v>
      </c>
      <c r="C12" s="46">
        <v>565</v>
      </c>
      <c r="D12" s="46">
        <v>797</v>
      </c>
      <c r="E12" s="300" t="s">
        <v>78</v>
      </c>
      <c r="F12" s="549" t="s">
        <v>296</v>
      </c>
      <c r="G12" s="550"/>
      <c r="H12" s="550">
        <v>9</v>
      </c>
    </row>
    <row r="13" spans="1:18" ht="12">
      <c r="A13" s="298" t="s">
        <v>297</v>
      </c>
      <c r="B13" s="299" t="s">
        <v>298</v>
      </c>
      <c r="C13" s="46">
        <v>73</v>
      </c>
      <c r="D13" s="46">
        <v>121</v>
      </c>
      <c r="E13" s="301" t="s">
        <v>51</v>
      </c>
      <c r="F13" s="551" t="s">
        <v>299</v>
      </c>
      <c r="G13" s="548">
        <f>SUM(G9:G12)</f>
        <v>45873</v>
      </c>
      <c r="H13" s="548">
        <f>SUM(H9:H12)</f>
        <v>6862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78</v>
      </c>
      <c r="D14" s="46">
        <v>345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2468</v>
      </c>
      <c r="D15" s="47">
        <v>-14480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80</v>
      </c>
      <c r="D16" s="47">
        <v>95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35641</v>
      </c>
      <c r="D19" s="49">
        <f>SUM(D9:D15)+D16</f>
        <v>4417</v>
      </c>
      <c r="E19" s="304" t="s">
        <v>316</v>
      </c>
      <c r="F19" s="552" t="s">
        <v>317</v>
      </c>
      <c r="G19" s="550">
        <v>319</v>
      </c>
      <c r="H19" s="550">
        <v>173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2435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</v>
      </c>
      <c r="H21" s="550"/>
    </row>
    <row r="22" spans="1:8" ht="24">
      <c r="A22" s="304" t="s">
        <v>323</v>
      </c>
      <c r="B22" s="305" t="s">
        <v>324</v>
      </c>
      <c r="C22" s="46">
        <v>1125</v>
      </c>
      <c r="D22" s="46">
        <v>1585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3</v>
      </c>
      <c r="E24" s="301" t="s">
        <v>103</v>
      </c>
      <c r="F24" s="554" t="s">
        <v>333</v>
      </c>
      <c r="G24" s="548">
        <f>SUM(G19:G23)</f>
        <v>322</v>
      </c>
      <c r="H24" s="548">
        <f>SUM(H19:H23)</f>
        <v>2608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97</v>
      </c>
      <c r="D25" s="46">
        <v>58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1224</v>
      </c>
      <c r="D26" s="49">
        <f>SUM(D22:D25)</f>
        <v>1646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36865</v>
      </c>
      <c r="D28" s="50">
        <f>D26+D19</f>
        <v>6063</v>
      </c>
      <c r="E28" s="127" t="s">
        <v>338</v>
      </c>
      <c r="F28" s="554" t="s">
        <v>339</v>
      </c>
      <c r="G28" s="548">
        <f>G13+G15+G24</f>
        <v>46195</v>
      </c>
      <c r="H28" s="548">
        <f>H13+H15+H24</f>
        <v>9470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9330</v>
      </c>
      <c r="D30" s="50">
        <f>IF((H28-D28)&gt;0,H28-D28,0)</f>
        <v>3407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36865</v>
      </c>
      <c r="D33" s="49">
        <f>D28-D31+D32</f>
        <v>6063</v>
      </c>
      <c r="E33" s="127" t="s">
        <v>352</v>
      </c>
      <c r="F33" s="554" t="s">
        <v>353</v>
      </c>
      <c r="G33" s="53">
        <f>G32-G31+G28</f>
        <v>46195</v>
      </c>
      <c r="H33" s="53">
        <f>H32-H31+H28</f>
        <v>9470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9330</v>
      </c>
      <c r="D34" s="50">
        <f>IF((H33-D33)&gt;0,H33-D33,0)</f>
        <v>3407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9330</v>
      </c>
      <c r="D39" s="460">
        <f>+IF((H33-D33-D35)&gt;0,H33-D33-D35,0)</f>
        <v>3407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9330</v>
      </c>
      <c r="D41" s="52">
        <f>IF(H39=0,IF(D39-D40&gt;0,D39-D40+H40,0),IF(H39-H40&lt;0,H40-H39+D39,0))</f>
        <v>3407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46195</v>
      </c>
      <c r="D42" s="53">
        <f>D33+D35+D39</f>
        <v>9470</v>
      </c>
      <c r="E42" s="128" t="s">
        <v>379</v>
      </c>
      <c r="F42" s="129" t="s">
        <v>380</v>
      </c>
      <c r="G42" s="53">
        <f>G39+G33</f>
        <v>46195</v>
      </c>
      <c r="H42" s="53">
        <f>H39+H33</f>
        <v>9470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855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40472</v>
      </c>
      <c r="C48" s="427" t="s">
        <v>381</v>
      </c>
      <c r="D48" s="589" t="s">
        <v>892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893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6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СИЕНИТ ХОЛДИНГ АД</v>
      </c>
      <c r="C4" s="541" t="s">
        <v>2</v>
      </c>
      <c r="D4" s="541">
        <f>'справка №1-БАЛАНС'!H3</f>
        <v>115802861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1511</v>
      </c>
    </row>
    <row r="6" spans="1:6" ht="12" customHeight="1">
      <c r="A6" s="471" t="s">
        <v>5</v>
      </c>
      <c r="B6" s="506">
        <f>'справка №1-БАЛАНС'!E5</f>
        <v>40451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11867</v>
      </c>
      <c r="D10" s="54">
        <v>24042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-12617</v>
      </c>
      <c r="D11" s="54">
        <v>-16616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-581</v>
      </c>
      <c r="D13" s="54">
        <v>-837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-163</v>
      </c>
      <c r="D14" s="54">
        <v>-1913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-281</v>
      </c>
      <c r="D19" s="54">
        <v>-202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-1775</v>
      </c>
      <c r="D20" s="55">
        <f>SUM(D10:D19)</f>
        <v>4474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1913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1882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12915</v>
      </c>
      <c r="D36" s="54">
        <v>21184</v>
      </c>
      <c r="E36" s="130"/>
      <c r="F36" s="130"/>
    </row>
    <row r="37" spans="1:6" ht="12">
      <c r="A37" s="332" t="s">
        <v>437</v>
      </c>
      <c r="B37" s="333" t="s">
        <v>438</v>
      </c>
      <c r="C37" s="54">
        <f>-8788-244-941</f>
        <v>-9973</v>
      </c>
      <c r="D37" s="54">
        <f>-23748-1962-941</f>
        <v>-26651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-70</v>
      </c>
      <c r="D38" s="54">
        <v>-63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-1107</v>
      </c>
      <c r="D39" s="54">
        <v>-992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-10</v>
      </c>
      <c r="D41" s="54">
        <v>-7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1755</v>
      </c>
      <c r="D42" s="55">
        <f>SUM(D34:D41)</f>
        <v>-6529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</v>
      </c>
      <c r="D43" s="55">
        <f>D42+D32+D20</f>
        <v>-173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194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</v>
      </c>
      <c r="D45" s="55">
        <f>D44+D43</f>
        <v>21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</v>
      </c>
      <c r="D46" s="56">
        <v>21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890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891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СИЕНИТ ХОЛДИНГ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115802861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>
        <f>'справка №1-БАЛАНС'!H4</f>
        <v>1511</v>
      </c>
      <c r="N4" s="3"/>
      <c r="O4" s="3"/>
    </row>
    <row r="5" spans="1:14" s="532" customFormat="1" ht="12.75" customHeight="1">
      <c r="A5" s="467" t="s">
        <v>5</v>
      </c>
      <c r="B5" s="602">
        <f>'справка №1-БАЛАНС'!E5</f>
        <v>40451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205</v>
      </c>
      <c r="I11" s="58">
        <f>'справка №1-БАЛАНС'!H28+'справка №1-БАЛАНС'!H31</f>
        <v>18442</v>
      </c>
      <c r="J11" s="58">
        <f>'справка №1-БАЛАНС'!H29+'справка №1-БАЛАНС'!H32</f>
        <v>0</v>
      </c>
      <c r="K11" s="60"/>
      <c r="L11" s="344">
        <f>SUM(C11:K11)</f>
        <v>19647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205</v>
      </c>
      <c r="I15" s="61">
        <f t="shared" si="2"/>
        <v>18442</v>
      </c>
      <c r="J15" s="61">
        <f t="shared" si="2"/>
        <v>0</v>
      </c>
      <c r="K15" s="61">
        <f t="shared" si="2"/>
        <v>0</v>
      </c>
      <c r="L15" s="344">
        <f t="shared" si="1"/>
        <v>19647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9330</v>
      </c>
      <c r="J16" s="345">
        <f>+'справка №1-БАЛАНС'!G32</f>
        <v>0</v>
      </c>
      <c r="K16" s="60"/>
      <c r="L16" s="344">
        <f t="shared" si="1"/>
        <v>9330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205</v>
      </c>
      <c r="I29" s="59">
        <f t="shared" si="6"/>
        <v>27772</v>
      </c>
      <c r="J29" s="59">
        <f t="shared" si="6"/>
        <v>0</v>
      </c>
      <c r="K29" s="59">
        <f t="shared" si="6"/>
        <v>0</v>
      </c>
      <c r="L29" s="344">
        <f t="shared" si="1"/>
        <v>28977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205</v>
      </c>
      <c r="I32" s="59">
        <f t="shared" si="7"/>
        <v>27772</v>
      </c>
      <c r="J32" s="59">
        <f t="shared" si="7"/>
        <v>0</v>
      </c>
      <c r="K32" s="59">
        <f t="shared" si="7"/>
        <v>0</v>
      </c>
      <c r="L32" s="344">
        <f t="shared" si="1"/>
        <v>28977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856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899</v>
      </c>
      <c r="B38" s="19"/>
      <c r="C38" s="15"/>
      <c r="D38" s="597" t="s">
        <v>381</v>
      </c>
      <c r="E38" s="597"/>
      <c r="F38" s="597" t="s">
        <v>892</v>
      </c>
      <c r="G38" s="597"/>
      <c r="H38" s="597"/>
      <c r="I38" s="597"/>
      <c r="J38" s="15" t="s">
        <v>894</v>
      </c>
      <c r="K38" s="15"/>
      <c r="L38" s="597" t="s">
        <v>893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C1">
      <selection activeCell="R40" sqref="R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СИЕНИТ ХОЛДИНГ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115802861</v>
      </c>
      <c r="P2" s="483"/>
      <c r="Q2" s="483"/>
      <c r="R2" s="526"/>
    </row>
    <row r="3" spans="1:18" ht="15">
      <c r="A3" s="606" t="s">
        <v>5</v>
      </c>
      <c r="B3" s="607"/>
      <c r="C3" s="609">
        <f>'справка №1-БАЛАНС'!E5</f>
        <v>40451</v>
      </c>
      <c r="D3" s="609"/>
      <c r="E3" s="609"/>
      <c r="F3" s="485"/>
      <c r="G3" s="485"/>
      <c r="H3" s="485"/>
      <c r="I3" s="485"/>
      <c r="J3" s="485"/>
      <c r="K3" s="485"/>
      <c r="L3" s="485"/>
      <c r="M3" s="581" t="s">
        <v>4</v>
      </c>
      <c r="N3" s="581"/>
      <c r="O3" s="482">
        <f>'справка №1-БАЛАНС'!H4</f>
        <v>1511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77" t="s">
        <v>463</v>
      </c>
      <c r="B5" s="578"/>
      <c r="C5" s="603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579"/>
      <c r="B6" s="580"/>
      <c r="C6" s="60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161</v>
      </c>
      <c r="E9" s="189"/>
      <c r="F9" s="189"/>
      <c r="G9" s="74">
        <f>D9+E9-F9</f>
        <v>161</v>
      </c>
      <c r="H9" s="65"/>
      <c r="I9" s="65"/>
      <c r="J9" s="74">
        <f>G9+H9-I9</f>
        <v>161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731</v>
      </c>
      <c r="E13" s="189"/>
      <c r="F13" s="189"/>
      <c r="G13" s="74">
        <f t="shared" si="2"/>
        <v>731</v>
      </c>
      <c r="H13" s="65"/>
      <c r="I13" s="65"/>
      <c r="J13" s="74">
        <f t="shared" si="3"/>
        <v>731</v>
      </c>
      <c r="K13" s="65">
        <v>322</v>
      </c>
      <c r="L13" s="65">
        <v>137</v>
      </c>
      <c r="M13" s="65"/>
      <c r="N13" s="74">
        <f t="shared" si="4"/>
        <v>459</v>
      </c>
      <c r="O13" s="65"/>
      <c r="P13" s="65"/>
      <c r="Q13" s="74">
        <f t="shared" si="0"/>
        <v>459</v>
      </c>
      <c r="R13" s="74">
        <f t="shared" si="1"/>
        <v>272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5989</v>
      </c>
      <c r="E15" s="457">
        <v>40</v>
      </c>
      <c r="F15" s="457"/>
      <c r="G15" s="74">
        <f t="shared" si="2"/>
        <v>6029</v>
      </c>
      <c r="H15" s="458"/>
      <c r="I15" s="458"/>
      <c r="J15" s="74">
        <f t="shared" si="3"/>
        <v>6029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6029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123</v>
      </c>
      <c r="E16" s="189"/>
      <c r="F16" s="189"/>
      <c r="G16" s="74">
        <f t="shared" si="2"/>
        <v>123</v>
      </c>
      <c r="H16" s="65"/>
      <c r="I16" s="65"/>
      <c r="J16" s="74">
        <f t="shared" si="3"/>
        <v>123</v>
      </c>
      <c r="K16" s="65">
        <v>58</v>
      </c>
      <c r="L16" s="65">
        <v>21</v>
      </c>
      <c r="M16" s="65"/>
      <c r="N16" s="74">
        <f t="shared" si="4"/>
        <v>79</v>
      </c>
      <c r="O16" s="65"/>
      <c r="P16" s="65"/>
      <c r="Q16" s="74">
        <f aca="true" t="shared" si="5" ref="Q16:Q25">N16+O16-P16</f>
        <v>79</v>
      </c>
      <c r="R16" s="74">
        <f aca="true" t="shared" si="6" ref="R16:R25">J16-Q16</f>
        <v>44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7004</v>
      </c>
      <c r="E17" s="194">
        <f>SUM(E9:E16)</f>
        <v>40</v>
      </c>
      <c r="F17" s="194">
        <f>SUM(F9:F16)</f>
        <v>0</v>
      </c>
      <c r="G17" s="74">
        <f t="shared" si="2"/>
        <v>7044</v>
      </c>
      <c r="H17" s="75">
        <f>SUM(H9:H16)</f>
        <v>0</v>
      </c>
      <c r="I17" s="75">
        <f>SUM(I9:I16)</f>
        <v>0</v>
      </c>
      <c r="J17" s="74">
        <f t="shared" si="3"/>
        <v>7044</v>
      </c>
      <c r="K17" s="75">
        <f>SUM(K9:K16)</f>
        <v>380</v>
      </c>
      <c r="L17" s="75">
        <f>SUM(L9:L16)</f>
        <v>158</v>
      </c>
      <c r="M17" s="75">
        <f>SUM(M9:M16)</f>
        <v>0</v>
      </c>
      <c r="N17" s="74">
        <f t="shared" si="4"/>
        <v>538</v>
      </c>
      <c r="O17" s="75">
        <f>SUM(O9:O16)</f>
        <v>0</v>
      </c>
      <c r="P17" s="75">
        <f>SUM(P9:P16)</f>
        <v>0</v>
      </c>
      <c r="Q17" s="74">
        <f t="shared" si="5"/>
        <v>538</v>
      </c>
      <c r="R17" s="74">
        <f t="shared" si="6"/>
        <v>6506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6</v>
      </c>
      <c r="L22" s="65">
        <v>2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6</v>
      </c>
      <c r="L25" s="66">
        <f t="shared" si="7"/>
        <v>2</v>
      </c>
      <c r="M25" s="66">
        <f t="shared" si="7"/>
        <v>0</v>
      </c>
      <c r="N25" s="67">
        <f t="shared" si="4"/>
        <v>8</v>
      </c>
      <c r="O25" s="66">
        <f t="shared" si="7"/>
        <v>0</v>
      </c>
      <c r="P25" s="66">
        <f t="shared" si="7"/>
        <v>0</v>
      </c>
      <c r="Q25" s="67">
        <f t="shared" si="5"/>
        <v>8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24904</v>
      </c>
      <c r="E27" s="192">
        <f aca="true" t="shared" si="8" ref="E27:P27">SUM(E28:E31)</f>
        <v>9779</v>
      </c>
      <c r="F27" s="192">
        <f t="shared" si="8"/>
        <v>2</v>
      </c>
      <c r="G27" s="71">
        <f t="shared" si="2"/>
        <v>34681</v>
      </c>
      <c r="H27" s="70">
        <f t="shared" si="8"/>
        <v>0</v>
      </c>
      <c r="I27" s="70">
        <f t="shared" si="8"/>
        <v>0</v>
      </c>
      <c r="J27" s="71">
        <f t="shared" si="3"/>
        <v>34681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34681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20861</v>
      </c>
      <c r="E28" s="189"/>
      <c r="F28" s="189"/>
      <c r="G28" s="74">
        <f t="shared" si="2"/>
        <v>20861</v>
      </c>
      <c r="H28" s="65"/>
      <c r="I28" s="65"/>
      <c r="J28" s="74">
        <f t="shared" si="3"/>
        <v>20861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20861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550</v>
      </c>
      <c r="E29" s="189"/>
      <c r="F29" s="189">
        <v>2</v>
      </c>
      <c r="G29" s="74">
        <f t="shared" si="2"/>
        <v>548</v>
      </c>
      <c r="H29" s="72"/>
      <c r="I29" s="72"/>
      <c r="J29" s="74">
        <f t="shared" si="3"/>
        <v>548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548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3493</v>
      </c>
      <c r="E30" s="189">
        <v>9779</v>
      </c>
      <c r="F30" s="189"/>
      <c r="G30" s="74">
        <f t="shared" si="2"/>
        <v>13272</v>
      </c>
      <c r="H30" s="72"/>
      <c r="I30" s="72"/>
      <c r="J30" s="74">
        <f t="shared" si="3"/>
        <v>13272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13272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24904</v>
      </c>
      <c r="E38" s="194">
        <f aca="true" t="shared" si="12" ref="E38:P38">E27+E32+E37</f>
        <v>9779</v>
      </c>
      <c r="F38" s="194">
        <f t="shared" si="12"/>
        <v>2</v>
      </c>
      <c r="G38" s="74">
        <f t="shared" si="2"/>
        <v>34681</v>
      </c>
      <c r="H38" s="75">
        <f t="shared" si="12"/>
        <v>0</v>
      </c>
      <c r="I38" s="75">
        <f t="shared" si="12"/>
        <v>0</v>
      </c>
      <c r="J38" s="74">
        <f t="shared" si="3"/>
        <v>34681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34681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31917</v>
      </c>
      <c r="E40" s="438">
        <f>E17+E18+E19+E25+E38+E39</f>
        <v>9819</v>
      </c>
      <c r="F40" s="438">
        <f aca="true" t="shared" si="13" ref="F40:R40">F17+F18+F19+F25+F38+F39</f>
        <v>2</v>
      </c>
      <c r="G40" s="438">
        <f t="shared" si="13"/>
        <v>41734</v>
      </c>
      <c r="H40" s="438">
        <f t="shared" si="13"/>
        <v>0</v>
      </c>
      <c r="I40" s="438">
        <f t="shared" si="13"/>
        <v>0</v>
      </c>
      <c r="J40" s="438">
        <f t="shared" si="13"/>
        <v>41734</v>
      </c>
      <c r="K40" s="438">
        <f t="shared" si="13"/>
        <v>386</v>
      </c>
      <c r="L40" s="438">
        <f t="shared" si="13"/>
        <v>160</v>
      </c>
      <c r="M40" s="438">
        <f t="shared" si="13"/>
        <v>0</v>
      </c>
      <c r="N40" s="438">
        <f t="shared" si="13"/>
        <v>546</v>
      </c>
      <c r="O40" s="438">
        <f t="shared" si="13"/>
        <v>0</v>
      </c>
      <c r="P40" s="438">
        <f t="shared" si="13"/>
        <v>0</v>
      </c>
      <c r="Q40" s="438">
        <f t="shared" si="13"/>
        <v>546</v>
      </c>
      <c r="R40" s="438">
        <f t="shared" si="13"/>
        <v>41188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895</v>
      </c>
      <c r="I44" s="356"/>
      <c r="J44" s="356"/>
      <c r="K44" s="605"/>
      <c r="L44" s="605"/>
      <c r="M44" s="605"/>
      <c r="N44" s="605"/>
      <c r="O44" s="610" t="s">
        <v>891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СИЕНИТ ХОЛДИНГ АД</v>
      </c>
      <c r="C3" s="621"/>
      <c r="D3" s="526" t="s">
        <v>2</v>
      </c>
      <c r="E3" s="107">
        <f>'справка №1-БАЛАНС'!H3</f>
        <v>115802861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40451</v>
      </c>
      <c r="C4" s="619"/>
      <c r="D4" s="527" t="s">
        <v>4</v>
      </c>
      <c r="E4" s="107">
        <f>'справка №1-БАЛАНС'!H4</f>
        <v>1511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32162</v>
      </c>
      <c r="D11" s="119">
        <f>SUM(D12:D14)</f>
        <v>0</v>
      </c>
      <c r="E11" s="120">
        <f>SUM(E12:E14)</f>
        <v>32162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32162</v>
      </c>
      <c r="D12" s="108"/>
      <c r="E12" s="120">
        <f aca="true" t="shared" si="0" ref="E12:E42">C12-D12</f>
        <v>32162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282</v>
      </c>
      <c r="D15" s="108"/>
      <c r="E15" s="120">
        <f t="shared" si="0"/>
        <v>282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32444</v>
      </c>
      <c r="D19" s="104">
        <f>D11+D15+D16</f>
        <v>0</v>
      </c>
      <c r="E19" s="118">
        <f>E11+E15+E16</f>
        <v>32444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15731</v>
      </c>
      <c r="D24" s="119">
        <f>SUM(D25:D27)</f>
        <v>15731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15080</v>
      </c>
      <c r="D25" s="108">
        <v>15080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641</v>
      </c>
      <c r="D26" s="108">
        <v>641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10</v>
      </c>
      <c r="D27" s="108">
        <v>10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140</v>
      </c>
      <c r="D28" s="108">
        <v>140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1118</v>
      </c>
      <c r="D30" s="108">
        <v>1118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57</v>
      </c>
      <c r="D33" s="105">
        <f>SUM(D34:D37)</f>
        <v>57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57</v>
      </c>
      <c r="D35" s="108">
        <v>57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229</v>
      </c>
      <c r="D38" s="105">
        <f>SUM(D39:D42)</f>
        <v>229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229</v>
      </c>
      <c r="D42" s="108">
        <v>229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17275</v>
      </c>
      <c r="D43" s="104">
        <f>D24+D28+D29+D31+D30+D32+D33+D38</f>
        <v>17275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49719</v>
      </c>
      <c r="D44" s="103">
        <f>D43+D21+D19+D9</f>
        <v>17275</v>
      </c>
      <c r="E44" s="118">
        <f>E43+E21+E19+E9</f>
        <v>32444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24164</v>
      </c>
      <c r="D52" s="103">
        <f>SUM(D53:D55)</f>
        <v>0</v>
      </c>
      <c r="E52" s="119">
        <f>C52-D52</f>
        <v>24164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18092</v>
      </c>
      <c r="D53" s="108"/>
      <c r="E53" s="119">
        <f>C53-D53</f>
        <v>18092</v>
      </c>
      <c r="F53" s="108"/>
    </row>
    <row r="54" spans="1:6" ht="12">
      <c r="A54" s="396" t="s">
        <v>689</v>
      </c>
      <c r="B54" s="397" t="s">
        <v>690</v>
      </c>
      <c r="C54" s="108">
        <v>6072</v>
      </c>
      <c r="D54" s="108"/>
      <c r="E54" s="119">
        <f aca="true" t="shared" si="1" ref="E54:E95">C54-D54</f>
        <v>6072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9734</v>
      </c>
      <c r="D56" s="103">
        <f>D57+D59</f>
        <v>0</v>
      </c>
      <c r="E56" s="119">
        <f t="shared" si="1"/>
        <v>9734</v>
      </c>
      <c r="F56" s="103">
        <f>F57+F59</f>
        <v>161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9734</v>
      </c>
      <c r="D57" s="108"/>
      <c r="E57" s="119">
        <f t="shared" si="1"/>
        <v>9734</v>
      </c>
      <c r="F57" s="108">
        <v>161</v>
      </c>
    </row>
    <row r="58" spans="1:6" ht="12">
      <c r="A58" s="406" t="s">
        <v>696</v>
      </c>
      <c r="B58" s="397" t="s">
        <v>697</v>
      </c>
      <c r="C58" s="109">
        <v>282</v>
      </c>
      <c r="D58" s="109">
        <v>282</v>
      </c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5149</v>
      </c>
      <c r="D62" s="108"/>
      <c r="E62" s="119">
        <f t="shared" si="1"/>
        <v>5149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866</v>
      </c>
      <c r="D64" s="108"/>
      <c r="E64" s="119">
        <f t="shared" si="1"/>
        <v>866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39913</v>
      </c>
      <c r="D66" s="103">
        <f>D52+D56+D61+D62+D63+D64</f>
        <v>0</v>
      </c>
      <c r="E66" s="119">
        <f t="shared" si="1"/>
        <v>39913</v>
      </c>
      <c r="F66" s="103">
        <f>F52+F56+F61+F62+F63+F64</f>
        <v>161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3998</v>
      </c>
      <c r="D71" s="105">
        <f>SUM(D72:D74)</f>
        <v>3998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123</v>
      </c>
      <c r="D72" s="108">
        <v>123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3875</v>
      </c>
      <c r="D74" s="108">
        <v>3875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1956</v>
      </c>
      <c r="D75" s="103">
        <f>D76+D78</f>
        <v>1956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1956</v>
      </c>
      <c r="D76" s="108">
        <v>1956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6131</v>
      </c>
      <c r="D80" s="103">
        <f>SUM(D81:D84)</f>
        <v>6131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1882</v>
      </c>
      <c r="D82" s="108">
        <v>1882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4249</v>
      </c>
      <c r="D83" s="108">
        <v>4249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10109</v>
      </c>
      <c r="D85" s="104">
        <f>SUM(D86:D90)+D94</f>
        <v>10109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50</v>
      </c>
      <c r="D86" s="108">
        <v>50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9803</v>
      </c>
      <c r="D87" s="108">
        <v>9803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6</v>
      </c>
      <c r="D88" s="108">
        <v>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176</v>
      </c>
      <c r="D89" s="108">
        <v>176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34</v>
      </c>
      <c r="D90" s="103">
        <f>SUM(D91:D93)</f>
        <v>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34</v>
      </c>
      <c r="D93" s="108">
        <v>34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40</v>
      </c>
      <c r="D94" s="108">
        <v>40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22194</v>
      </c>
      <c r="D96" s="104">
        <f>D85+D80+D75+D71+D95</f>
        <v>22194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62107</v>
      </c>
      <c r="D97" s="104">
        <f>D96+D68+D66</f>
        <v>22194</v>
      </c>
      <c r="E97" s="104">
        <f>E96+E68+E66</f>
        <v>39913</v>
      </c>
      <c r="F97" s="104">
        <f>F96+F68+F66</f>
        <v>161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897</v>
      </c>
      <c r="B109" s="615"/>
      <c r="C109" s="615" t="s">
        <v>890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891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СИЕНИТ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115802861</v>
      </c>
    </row>
    <row r="5" spans="1:9" ht="15">
      <c r="A5" s="501" t="s">
        <v>5</v>
      </c>
      <c r="B5" s="623">
        <f>'справка №1-БАЛАНС'!E5</f>
        <v>40451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1511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897</v>
      </c>
      <c r="B30" s="625"/>
      <c r="C30" s="625"/>
      <c r="D30" s="459" t="s">
        <v>817</v>
      </c>
      <c r="E30" s="624" t="s">
        <v>892</v>
      </c>
      <c r="F30" s="624"/>
      <c r="G30" s="624"/>
      <c r="H30" s="420" t="s">
        <v>779</v>
      </c>
      <c r="I30" s="624" t="s">
        <v>893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6">
      <selection activeCell="A33" sqref="A33"/>
    </sheetView>
  </sheetViews>
  <sheetFormatPr defaultColWidth="10.75390625" defaultRowHeight="12.75"/>
  <cols>
    <col min="1" max="1" width="42.00390625" style="509" customWidth="1"/>
    <col min="2" max="2" width="6.375" style="519" bestFit="1" customWidth="1"/>
    <col min="3" max="3" width="12.25390625" style="509" bestFit="1" customWidth="1"/>
    <col min="4" max="4" width="17.625" style="509" bestFit="1" customWidth="1"/>
    <col min="5" max="5" width="23.125" style="509" bestFit="1" customWidth="1"/>
    <col min="6" max="6" width="18.375" style="509" bestFit="1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СИЕНИТ ХОЛДИНГ АД</v>
      </c>
      <c r="C5" s="629"/>
      <c r="D5" s="629"/>
      <c r="E5" s="570" t="s">
        <v>2</v>
      </c>
      <c r="F5" s="451">
        <f>'справка №1-БАЛАНС'!H3</f>
        <v>115802861</v>
      </c>
    </row>
    <row r="6" spans="1:13" ht="15" customHeight="1">
      <c r="A6" s="27" t="s">
        <v>820</v>
      </c>
      <c r="B6" s="630">
        <f>'справка №1-БАЛАНС'!E5</f>
        <v>40451</v>
      </c>
      <c r="C6" s="630"/>
      <c r="D6" s="510"/>
      <c r="E6" s="569" t="s">
        <v>4</v>
      </c>
      <c r="F6" s="511">
        <f>'справка №1-БАЛАНС'!H4</f>
        <v>1511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859</v>
      </c>
      <c r="B12" s="37"/>
      <c r="C12" s="441">
        <v>5</v>
      </c>
      <c r="D12" s="575">
        <v>1</v>
      </c>
      <c r="E12" s="441"/>
      <c r="F12" s="443">
        <f>C12-E12</f>
        <v>5</v>
      </c>
    </row>
    <row r="13" spans="1:6" ht="25.5">
      <c r="A13" s="36" t="s">
        <v>879</v>
      </c>
      <c r="B13" s="37"/>
      <c r="C13" s="441">
        <v>4.5</v>
      </c>
      <c r="D13" s="575">
        <v>0.9</v>
      </c>
      <c r="E13" s="441"/>
      <c r="F13" s="443">
        <f aca="true" t="shared" si="0" ref="F13:F33">C13-E13</f>
        <v>4.5</v>
      </c>
    </row>
    <row r="14" spans="1:6" ht="12.75">
      <c r="A14" s="36" t="s">
        <v>860</v>
      </c>
      <c r="B14" s="37"/>
      <c r="C14" s="441">
        <v>3.3</v>
      </c>
      <c r="D14" s="575">
        <v>0.66</v>
      </c>
      <c r="E14" s="441"/>
      <c r="F14" s="443">
        <f t="shared" si="0"/>
        <v>3.3</v>
      </c>
    </row>
    <row r="15" spans="1:6" ht="12.75">
      <c r="A15" s="36" t="s">
        <v>862</v>
      </c>
      <c r="B15" s="37"/>
      <c r="C15" s="441">
        <v>208</v>
      </c>
      <c r="D15" s="575">
        <v>0.52</v>
      </c>
      <c r="E15" s="441"/>
      <c r="F15" s="443">
        <f t="shared" si="0"/>
        <v>208</v>
      </c>
    </row>
    <row r="16" spans="1:6" ht="12.75">
      <c r="A16" s="36" t="s">
        <v>863</v>
      </c>
      <c r="B16" s="37"/>
      <c r="C16" s="441">
        <v>2.6</v>
      </c>
      <c r="D16" s="575">
        <v>0.52</v>
      </c>
      <c r="E16" s="441"/>
      <c r="F16" s="443">
        <f t="shared" si="0"/>
        <v>2.6</v>
      </c>
    </row>
    <row r="17" spans="1:6" ht="12.75">
      <c r="A17" s="36" t="s">
        <v>864</v>
      </c>
      <c r="B17" s="37"/>
      <c r="C17" s="441">
        <v>45</v>
      </c>
      <c r="D17" s="575">
        <v>0.9</v>
      </c>
      <c r="E17" s="441"/>
      <c r="F17" s="443">
        <f t="shared" si="0"/>
        <v>45</v>
      </c>
    </row>
    <row r="18" spans="1:6" ht="12.75">
      <c r="A18" s="36" t="s">
        <v>865</v>
      </c>
      <c r="B18" s="37"/>
      <c r="C18" s="441">
        <v>1332</v>
      </c>
      <c r="D18" s="575">
        <v>1</v>
      </c>
      <c r="E18" s="441"/>
      <c r="F18" s="443">
        <f t="shared" si="0"/>
        <v>1332</v>
      </c>
    </row>
    <row r="19" spans="1:6" ht="12.75">
      <c r="A19" s="36" t="s">
        <v>866</v>
      </c>
      <c r="B19" s="37"/>
      <c r="C19" s="441">
        <v>5</v>
      </c>
      <c r="D19" s="575">
        <v>1</v>
      </c>
      <c r="E19" s="441"/>
      <c r="F19" s="443">
        <f t="shared" si="0"/>
        <v>5</v>
      </c>
    </row>
    <row r="20" spans="1:6" ht="12.75">
      <c r="A20" s="36" t="s">
        <v>867</v>
      </c>
      <c r="B20" s="37"/>
      <c r="C20" s="441">
        <v>4</v>
      </c>
      <c r="D20" s="575">
        <v>0.8</v>
      </c>
      <c r="E20" s="441"/>
      <c r="F20" s="443">
        <f t="shared" si="0"/>
        <v>4</v>
      </c>
    </row>
    <row r="21" spans="1:6" ht="12.75">
      <c r="A21" s="36" t="s">
        <v>868</v>
      </c>
      <c r="B21" s="37"/>
      <c r="C21" s="441">
        <v>3.4</v>
      </c>
      <c r="D21" s="575">
        <v>0.68</v>
      </c>
      <c r="E21" s="441"/>
      <c r="F21" s="443">
        <f t="shared" si="0"/>
        <v>3.4</v>
      </c>
    </row>
    <row r="22" spans="1:6" ht="12.75">
      <c r="A22" s="36" t="s">
        <v>896</v>
      </c>
      <c r="B22" s="37"/>
      <c r="C22" s="441">
        <v>45</v>
      </c>
      <c r="D22" s="575">
        <v>0.9</v>
      </c>
      <c r="E22" s="441"/>
      <c r="F22" s="443">
        <f t="shared" si="0"/>
        <v>45</v>
      </c>
    </row>
    <row r="23" spans="1:6" ht="12.75">
      <c r="A23" s="36" t="s">
        <v>871</v>
      </c>
      <c r="B23" s="37"/>
      <c r="C23" s="441">
        <v>4.61</v>
      </c>
      <c r="D23" s="575">
        <v>0.922</v>
      </c>
      <c r="E23" s="441"/>
      <c r="F23" s="443">
        <f t="shared" si="0"/>
        <v>4.61</v>
      </c>
    </row>
    <row r="24" spans="1:6" ht="12.75">
      <c r="A24" s="36" t="s">
        <v>872</v>
      </c>
      <c r="B24" s="37"/>
      <c r="C24" s="441">
        <v>5</v>
      </c>
      <c r="D24" s="575">
        <v>1</v>
      </c>
      <c r="E24" s="441"/>
      <c r="F24" s="443">
        <f t="shared" si="0"/>
        <v>5</v>
      </c>
    </row>
    <row r="25" spans="1:6" ht="12.75">
      <c r="A25" s="36" t="s">
        <v>873</v>
      </c>
      <c r="B25" s="37"/>
      <c r="C25" s="441">
        <v>5</v>
      </c>
      <c r="D25" s="575">
        <v>1</v>
      </c>
      <c r="E25" s="441"/>
      <c r="F25" s="443">
        <f t="shared" si="0"/>
        <v>5</v>
      </c>
    </row>
    <row r="26" spans="1:6" ht="12.75">
      <c r="A26" s="36" t="s">
        <v>874</v>
      </c>
      <c r="B26" s="37"/>
      <c r="C26" s="441">
        <v>5</v>
      </c>
      <c r="D26" s="575">
        <v>1</v>
      </c>
      <c r="E26" s="441"/>
      <c r="F26" s="443">
        <f t="shared" si="0"/>
        <v>5</v>
      </c>
    </row>
    <row r="27" spans="1:6" ht="12.75">
      <c r="A27" s="36" t="s">
        <v>875</v>
      </c>
      <c r="B27" s="37"/>
      <c r="C27" s="441">
        <v>5</v>
      </c>
      <c r="D27" s="575">
        <v>1</v>
      </c>
      <c r="E27" s="441"/>
      <c r="F27" s="443">
        <f t="shared" si="0"/>
        <v>5</v>
      </c>
    </row>
    <row r="28" spans="1:6" ht="12.75">
      <c r="A28" s="36" t="s">
        <v>876</v>
      </c>
      <c r="B28" s="37"/>
      <c r="C28" s="441">
        <v>5</v>
      </c>
      <c r="D28" s="575">
        <v>1</v>
      </c>
      <c r="E28" s="441"/>
      <c r="F28" s="443">
        <f t="shared" si="0"/>
        <v>5</v>
      </c>
    </row>
    <row r="29" spans="1:6" ht="12.75">
      <c r="A29" s="36" t="s">
        <v>877</v>
      </c>
      <c r="B29" s="37"/>
      <c r="C29" s="441">
        <v>1302.8</v>
      </c>
      <c r="D29" s="575">
        <v>1</v>
      </c>
      <c r="E29" s="441"/>
      <c r="F29" s="443">
        <f t="shared" si="0"/>
        <v>1302.8</v>
      </c>
    </row>
    <row r="30" spans="1:6" ht="12" customHeight="1">
      <c r="A30" s="36" t="s">
        <v>878</v>
      </c>
      <c r="B30" s="37"/>
      <c r="C30" s="441">
        <v>17585.42192</v>
      </c>
      <c r="D30" s="575">
        <v>1</v>
      </c>
      <c r="E30" s="441"/>
      <c r="F30" s="443">
        <f t="shared" si="0"/>
        <v>17585.42192</v>
      </c>
    </row>
    <row r="31" spans="1:6" ht="12" customHeight="1">
      <c r="A31" s="36" t="s">
        <v>880</v>
      </c>
      <c r="B31" s="37"/>
      <c r="C31" s="441">
        <v>45</v>
      </c>
      <c r="D31" s="575">
        <v>0.9</v>
      </c>
      <c r="E31" s="441"/>
      <c r="F31" s="443">
        <f t="shared" si="0"/>
        <v>45</v>
      </c>
    </row>
    <row r="32" spans="1:6" ht="12" customHeight="1">
      <c r="A32" s="36" t="s">
        <v>881</v>
      </c>
      <c r="B32" s="37"/>
      <c r="C32" s="441">
        <v>45</v>
      </c>
      <c r="D32" s="575">
        <v>0.9</v>
      </c>
      <c r="E32" s="441"/>
      <c r="F32" s="443">
        <f t="shared" si="0"/>
        <v>45</v>
      </c>
    </row>
    <row r="33" spans="1:6" ht="12" customHeight="1">
      <c r="A33" s="36" t="s">
        <v>882</v>
      </c>
      <c r="B33" s="37"/>
      <c r="C33" s="441">
        <v>195.583</v>
      </c>
      <c r="D33" s="575">
        <v>1</v>
      </c>
      <c r="E33" s="441"/>
      <c r="F33" s="443">
        <f t="shared" si="0"/>
        <v>195.583</v>
      </c>
    </row>
    <row r="34" spans="1:16" ht="11.25" customHeight="1">
      <c r="A34" s="38" t="s">
        <v>563</v>
      </c>
      <c r="B34" s="39" t="s">
        <v>830</v>
      </c>
      <c r="C34" s="429">
        <f>SUM(C12:C33)</f>
        <v>20861.21492</v>
      </c>
      <c r="D34" s="429"/>
      <c r="E34" s="429">
        <f>SUM(E12:E33)</f>
        <v>0</v>
      </c>
      <c r="F34" s="442">
        <f>SUM(F12:F33)</f>
        <v>20861.21492</v>
      </c>
      <c r="G34" s="516"/>
      <c r="H34" s="516"/>
      <c r="I34" s="516"/>
      <c r="J34" s="516"/>
      <c r="K34" s="516"/>
      <c r="L34" s="516"/>
      <c r="M34" s="516"/>
      <c r="N34" s="516"/>
      <c r="O34" s="516"/>
      <c r="P34" s="516"/>
    </row>
    <row r="35" spans="1:6" ht="16.5" customHeight="1">
      <c r="A35" s="36" t="s">
        <v>831</v>
      </c>
      <c r="B35" s="40"/>
      <c r="C35" s="429"/>
      <c r="D35" s="429"/>
      <c r="E35" s="429"/>
      <c r="F35" s="442"/>
    </row>
    <row r="36" spans="1:6" ht="12.75">
      <c r="A36" s="36" t="s">
        <v>861</v>
      </c>
      <c r="B36" s="40"/>
      <c r="C36" s="441">
        <v>25</v>
      </c>
      <c r="D36" s="575">
        <v>0.5</v>
      </c>
      <c r="E36" s="441"/>
      <c r="F36" s="443">
        <f>C36-E36</f>
        <v>25</v>
      </c>
    </row>
    <row r="37" spans="1:6" ht="12.75">
      <c r="A37" s="36" t="s">
        <v>869</v>
      </c>
      <c r="B37" s="40"/>
      <c r="C37" s="441">
        <v>2.5</v>
      </c>
      <c r="D37" s="575">
        <v>0.5</v>
      </c>
      <c r="E37" s="441"/>
      <c r="F37" s="443">
        <f aca="true" t="shared" si="1" ref="F37:F45">C37-E37</f>
        <v>2.5</v>
      </c>
    </row>
    <row r="38" spans="1:6" ht="12.75">
      <c r="A38" s="36" t="s">
        <v>870</v>
      </c>
      <c r="B38" s="40"/>
      <c r="C38" s="441">
        <v>500</v>
      </c>
      <c r="D38" s="575">
        <v>0.5</v>
      </c>
      <c r="E38" s="441"/>
      <c r="F38" s="443">
        <f t="shared" si="1"/>
        <v>500</v>
      </c>
    </row>
    <row r="39" spans="1:6" ht="12.75">
      <c r="A39" s="36" t="s">
        <v>902</v>
      </c>
      <c r="B39" s="37"/>
      <c r="C39" s="441">
        <v>2.5</v>
      </c>
      <c r="D39" s="575">
        <v>0.5</v>
      </c>
      <c r="E39" s="441"/>
      <c r="F39" s="443">
        <f t="shared" si="1"/>
        <v>2.5</v>
      </c>
    </row>
    <row r="40" spans="1:6" ht="12.75">
      <c r="A40" s="36" t="s">
        <v>903</v>
      </c>
      <c r="B40" s="37"/>
      <c r="C40" s="441">
        <v>2.5</v>
      </c>
      <c r="D40" s="575">
        <v>0.5</v>
      </c>
      <c r="E40" s="441"/>
      <c r="F40" s="443">
        <f t="shared" si="1"/>
        <v>2.5</v>
      </c>
    </row>
    <row r="41" spans="1:6" ht="12.75">
      <c r="A41" s="36" t="s">
        <v>904</v>
      </c>
      <c r="B41" s="37"/>
      <c r="C41" s="441">
        <v>2.5</v>
      </c>
      <c r="D41" s="575">
        <v>0.5</v>
      </c>
      <c r="E41" s="441"/>
      <c r="F41" s="443">
        <f t="shared" si="1"/>
        <v>2.5</v>
      </c>
    </row>
    <row r="42" spans="1:6" ht="12.75">
      <c r="A42" s="36" t="s">
        <v>905</v>
      </c>
      <c r="B42" s="37"/>
      <c r="C42" s="441">
        <v>2.5</v>
      </c>
      <c r="D42" s="575">
        <v>0.5</v>
      </c>
      <c r="E42" s="441"/>
      <c r="F42" s="443">
        <f t="shared" si="1"/>
        <v>2.5</v>
      </c>
    </row>
    <row r="43" spans="1:6" ht="12.75">
      <c r="A43" s="36" t="s">
        <v>906</v>
      </c>
      <c r="B43" s="37"/>
      <c r="C43" s="441">
        <v>5</v>
      </c>
      <c r="D43" s="575">
        <v>0.5</v>
      </c>
      <c r="E43" s="441"/>
      <c r="F43" s="443">
        <f t="shared" si="1"/>
        <v>5</v>
      </c>
    </row>
    <row r="44" spans="1:6" ht="12.75">
      <c r="A44" s="36" t="s">
        <v>907</v>
      </c>
      <c r="B44" s="37"/>
      <c r="C44" s="441">
        <v>2.5</v>
      </c>
      <c r="D44" s="575">
        <v>0.5</v>
      </c>
      <c r="E44" s="441"/>
      <c r="F44" s="443">
        <f t="shared" si="1"/>
        <v>2.5</v>
      </c>
    </row>
    <row r="45" spans="1:6" ht="12.75">
      <c r="A45" s="36" t="s">
        <v>908</v>
      </c>
      <c r="B45" s="37"/>
      <c r="C45" s="441">
        <v>2.5</v>
      </c>
      <c r="D45" s="575">
        <v>0.5</v>
      </c>
      <c r="E45" s="441"/>
      <c r="F45" s="443">
        <f t="shared" si="1"/>
        <v>2.5</v>
      </c>
    </row>
    <row r="46" spans="1:16" ht="15" customHeight="1">
      <c r="A46" s="38" t="s">
        <v>580</v>
      </c>
      <c r="B46" s="39" t="s">
        <v>832</v>
      </c>
      <c r="C46" s="429">
        <f>SUM(C36:C45)</f>
        <v>547.5</v>
      </c>
      <c r="D46" s="429"/>
      <c r="E46" s="429">
        <f>SUM(E36:E45)</f>
        <v>0</v>
      </c>
      <c r="F46" s="442">
        <f>SUM(F36:F45)</f>
        <v>547.5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833</v>
      </c>
      <c r="B47" s="40"/>
      <c r="C47" s="429"/>
      <c r="D47" s="429"/>
      <c r="E47" s="429"/>
      <c r="F47" s="442"/>
    </row>
    <row r="48" spans="1:6" ht="12.75">
      <c r="A48" s="36" t="s">
        <v>883</v>
      </c>
      <c r="B48" s="40"/>
      <c r="C48" s="441">
        <v>78.232</v>
      </c>
      <c r="D48" s="575">
        <v>0.4</v>
      </c>
      <c r="E48" s="441"/>
      <c r="F48" s="443">
        <f aca="true" t="shared" si="2" ref="F48:F53">C48-E48</f>
        <v>78.232</v>
      </c>
    </row>
    <row r="49" spans="1:6" ht="12.75">
      <c r="A49" s="36" t="s">
        <v>884</v>
      </c>
      <c r="B49" s="40"/>
      <c r="C49" s="441">
        <v>1.65</v>
      </c>
      <c r="D49" s="575">
        <v>0.33</v>
      </c>
      <c r="E49" s="441"/>
      <c r="F49" s="443">
        <f t="shared" si="2"/>
        <v>1.65</v>
      </c>
    </row>
    <row r="50" spans="1:6" ht="12.75">
      <c r="A50" s="36" t="s">
        <v>885</v>
      </c>
      <c r="B50" s="40"/>
      <c r="C50" s="441">
        <v>3384.58166</v>
      </c>
      <c r="D50" s="575">
        <v>0.39</v>
      </c>
      <c r="E50" s="441"/>
      <c r="F50" s="443">
        <f t="shared" si="2"/>
        <v>3384.58166</v>
      </c>
    </row>
    <row r="51" spans="1:6" ht="12.75">
      <c r="A51" s="36" t="s">
        <v>886</v>
      </c>
      <c r="B51" s="40"/>
      <c r="C51" s="441">
        <v>9791.6</v>
      </c>
      <c r="D51" s="575">
        <v>0.25</v>
      </c>
      <c r="E51" s="441"/>
      <c r="F51" s="443">
        <f t="shared" si="2"/>
        <v>9791.6</v>
      </c>
    </row>
    <row r="52" spans="1:6" ht="12.75">
      <c r="A52" s="36" t="s">
        <v>887</v>
      </c>
      <c r="B52" s="37"/>
      <c r="C52" s="441">
        <v>15</v>
      </c>
      <c r="D52" s="575">
        <v>0.3</v>
      </c>
      <c r="E52" s="441"/>
      <c r="F52" s="443">
        <f t="shared" si="2"/>
        <v>15</v>
      </c>
    </row>
    <row r="53" spans="1:6" ht="12.75">
      <c r="A53" s="36" t="s">
        <v>888</v>
      </c>
      <c r="B53" s="37"/>
      <c r="C53" s="441">
        <v>0.75</v>
      </c>
      <c r="D53" s="575">
        <v>0.15</v>
      </c>
      <c r="E53" s="441"/>
      <c r="F53" s="443">
        <f t="shared" si="2"/>
        <v>0.75</v>
      </c>
    </row>
    <row r="54" spans="1:16" ht="12" customHeight="1">
      <c r="A54" s="38" t="s">
        <v>599</v>
      </c>
      <c r="B54" s="39" t="s">
        <v>834</v>
      </c>
      <c r="C54" s="429">
        <f>SUM(C48:C53)</f>
        <v>13271.81366</v>
      </c>
      <c r="D54" s="429"/>
      <c r="E54" s="429">
        <f>SUM(E48:E53)</f>
        <v>0</v>
      </c>
      <c r="F54" s="442">
        <f>SUM(F48:F53)</f>
        <v>13271.81366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8.75" customHeight="1">
      <c r="A55" s="36" t="s">
        <v>835</v>
      </c>
      <c r="B55" s="40"/>
      <c r="C55" s="429"/>
      <c r="D55" s="429"/>
      <c r="E55" s="429"/>
      <c r="F55" s="442"/>
    </row>
    <row r="56" spans="1:6" ht="12.75">
      <c r="A56" s="36" t="s">
        <v>542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545</v>
      </c>
      <c r="B57" s="40"/>
      <c r="C57" s="441"/>
      <c r="D57" s="441"/>
      <c r="E57" s="441"/>
      <c r="F57" s="443">
        <f aca="true" t="shared" si="3" ref="F57:F70">C57-E57</f>
        <v>0</v>
      </c>
    </row>
    <row r="58" spans="1:6" ht="12.75">
      <c r="A58" s="36" t="s">
        <v>548</v>
      </c>
      <c r="B58" s="40"/>
      <c r="C58" s="441"/>
      <c r="D58" s="441"/>
      <c r="E58" s="441"/>
      <c r="F58" s="443">
        <f t="shared" si="3"/>
        <v>0</v>
      </c>
    </row>
    <row r="59" spans="1:6" ht="12.75">
      <c r="A59" s="36" t="s">
        <v>551</v>
      </c>
      <c r="B59" s="40"/>
      <c r="C59" s="441"/>
      <c r="D59" s="441"/>
      <c r="E59" s="441"/>
      <c r="F59" s="443">
        <f t="shared" si="3"/>
        <v>0</v>
      </c>
    </row>
    <row r="60" spans="1:6" ht="12.75">
      <c r="A60" s="36">
        <v>5</v>
      </c>
      <c r="B60" s="37"/>
      <c r="C60" s="441"/>
      <c r="D60" s="441"/>
      <c r="E60" s="441"/>
      <c r="F60" s="443">
        <f t="shared" si="3"/>
        <v>0</v>
      </c>
    </row>
    <row r="61" spans="1:6" ht="12.75">
      <c r="A61" s="36">
        <v>6</v>
      </c>
      <c r="B61" s="37"/>
      <c r="C61" s="441"/>
      <c r="D61" s="441"/>
      <c r="E61" s="441"/>
      <c r="F61" s="443">
        <f t="shared" si="3"/>
        <v>0</v>
      </c>
    </row>
    <row r="62" spans="1:6" ht="12.75">
      <c r="A62" s="36">
        <v>7</v>
      </c>
      <c r="B62" s="37"/>
      <c r="C62" s="441"/>
      <c r="D62" s="441"/>
      <c r="E62" s="441"/>
      <c r="F62" s="443">
        <f t="shared" si="3"/>
        <v>0</v>
      </c>
    </row>
    <row r="63" spans="1:6" ht="12.75">
      <c r="A63" s="36">
        <v>8</v>
      </c>
      <c r="B63" s="37"/>
      <c r="C63" s="441"/>
      <c r="D63" s="441"/>
      <c r="E63" s="441"/>
      <c r="F63" s="443">
        <f t="shared" si="3"/>
        <v>0</v>
      </c>
    </row>
    <row r="64" spans="1:6" ht="12.75">
      <c r="A64" s="36">
        <v>9</v>
      </c>
      <c r="B64" s="37"/>
      <c r="C64" s="441"/>
      <c r="D64" s="441"/>
      <c r="E64" s="441"/>
      <c r="F64" s="443">
        <f t="shared" si="3"/>
        <v>0</v>
      </c>
    </row>
    <row r="65" spans="1:6" ht="12.75">
      <c r="A65" s="36">
        <v>10</v>
      </c>
      <c r="B65" s="37"/>
      <c r="C65" s="441"/>
      <c r="D65" s="441"/>
      <c r="E65" s="441"/>
      <c r="F65" s="443">
        <f t="shared" si="3"/>
        <v>0</v>
      </c>
    </row>
    <row r="66" spans="1:6" ht="12.75">
      <c r="A66" s="36">
        <v>11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12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13</v>
      </c>
      <c r="B68" s="37"/>
      <c r="C68" s="441"/>
      <c r="D68" s="441"/>
      <c r="E68" s="441"/>
      <c r="F68" s="443">
        <f t="shared" si="3"/>
        <v>0</v>
      </c>
    </row>
    <row r="69" spans="1:6" ht="12" customHeight="1">
      <c r="A69" s="36">
        <v>14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15</v>
      </c>
      <c r="B70" s="37"/>
      <c r="C70" s="441"/>
      <c r="D70" s="441"/>
      <c r="E70" s="441"/>
      <c r="F70" s="443">
        <f t="shared" si="3"/>
        <v>0</v>
      </c>
    </row>
    <row r="71" spans="1:16" ht="14.25" customHeight="1">
      <c r="A71" s="38" t="s">
        <v>836</v>
      </c>
      <c r="B71" s="39" t="s">
        <v>837</v>
      </c>
      <c r="C71" s="429">
        <f>SUM(C56:C70)</f>
        <v>0</v>
      </c>
      <c r="D71" s="429"/>
      <c r="E71" s="429">
        <f>SUM(E56:E70)</f>
        <v>0</v>
      </c>
      <c r="F71" s="442">
        <f>SUM(F56:F70)</f>
        <v>0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16" ht="20.25" customHeight="1">
      <c r="A72" s="41" t="s">
        <v>838</v>
      </c>
      <c r="B72" s="39" t="s">
        <v>839</v>
      </c>
      <c r="C72" s="429">
        <f>C71+C54+C46+C34</f>
        <v>34680.52858</v>
      </c>
      <c r="D72" s="429"/>
      <c r="E72" s="429">
        <f>E71+E54+E46+E34</f>
        <v>0</v>
      </c>
      <c r="F72" s="442">
        <f>F71+F54+F46+F34</f>
        <v>34680.52858</v>
      </c>
      <c r="G72" s="516"/>
      <c r="H72" s="516"/>
      <c r="I72" s="516"/>
      <c r="J72" s="516"/>
      <c r="K72" s="516"/>
      <c r="L72" s="516"/>
      <c r="M72" s="516"/>
      <c r="N72" s="516"/>
      <c r="O72" s="516"/>
      <c r="P72" s="516"/>
    </row>
    <row r="73" spans="1:6" ht="15" customHeight="1">
      <c r="A73" s="34" t="s">
        <v>840</v>
      </c>
      <c r="B73" s="39"/>
      <c r="C73" s="429"/>
      <c r="D73" s="429"/>
      <c r="E73" s="429"/>
      <c r="F73" s="442"/>
    </row>
    <row r="74" spans="1:6" ht="14.25" customHeight="1">
      <c r="A74" s="36" t="s">
        <v>827</v>
      </c>
      <c r="B74" s="40"/>
      <c r="C74" s="429"/>
      <c r="D74" s="429"/>
      <c r="E74" s="429"/>
      <c r="F74" s="442"/>
    </row>
    <row r="75" spans="1:6" ht="12.75">
      <c r="A75" s="36" t="s">
        <v>828</v>
      </c>
      <c r="B75" s="40"/>
      <c r="C75" s="441"/>
      <c r="D75" s="441"/>
      <c r="E75" s="441"/>
      <c r="F75" s="443">
        <f>C75-E75</f>
        <v>0</v>
      </c>
    </row>
    <row r="76" spans="1:6" ht="12.75">
      <c r="A76" s="36" t="s">
        <v>829</v>
      </c>
      <c r="B76" s="40"/>
      <c r="C76" s="441"/>
      <c r="D76" s="441"/>
      <c r="E76" s="441"/>
      <c r="F76" s="443">
        <f aca="true" t="shared" si="4" ref="F76:F89">C76-E76</f>
        <v>0</v>
      </c>
    </row>
    <row r="77" spans="1:6" ht="12.75">
      <c r="A77" s="36" t="s">
        <v>548</v>
      </c>
      <c r="B77" s="40"/>
      <c r="C77" s="441"/>
      <c r="D77" s="441"/>
      <c r="E77" s="441"/>
      <c r="F77" s="443">
        <f t="shared" si="4"/>
        <v>0</v>
      </c>
    </row>
    <row r="78" spans="1:6" ht="12.75">
      <c r="A78" s="36" t="s">
        <v>551</v>
      </c>
      <c r="B78" s="40"/>
      <c r="C78" s="441"/>
      <c r="D78" s="441"/>
      <c r="E78" s="441"/>
      <c r="F78" s="443">
        <f t="shared" si="4"/>
        <v>0</v>
      </c>
    </row>
    <row r="79" spans="1:6" ht="12.75">
      <c r="A79" s="36">
        <v>5</v>
      </c>
      <c r="B79" s="37"/>
      <c r="C79" s="441"/>
      <c r="D79" s="441"/>
      <c r="E79" s="441"/>
      <c r="F79" s="443">
        <f t="shared" si="4"/>
        <v>0</v>
      </c>
    </row>
    <row r="80" spans="1:6" ht="12.75">
      <c r="A80" s="36">
        <v>6</v>
      </c>
      <c r="B80" s="37"/>
      <c r="C80" s="441"/>
      <c r="D80" s="441"/>
      <c r="E80" s="441"/>
      <c r="F80" s="443">
        <f t="shared" si="4"/>
        <v>0</v>
      </c>
    </row>
    <row r="81" spans="1:6" ht="12.75">
      <c r="A81" s="36">
        <v>7</v>
      </c>
      <c r="B81" s="37"/>
      <c r="C81" s="441"/>
      <c r="D81" s="441"/>
      <c r="E81" s="441"/>
      <c r="F81" s="443">
        <f t="shared" si="4"/>
        <v>0</v>
      </c>
    </row>
    <row r="82" spans="1:6" ht="12.75">
      <c r="A82" s="36">
        <v>8</v>
      </c>
      <c r="B82" s="37"/>
      <c r="C82" s="441"/>
      <c r="D82" s="441"/>
      <c r="E82" s="441"/>
      <c r="F82" s="443">
        <f t="shared" si="4"/>
        <v>0</v>
      </c>
    </row>
    <row r="83" spans="1:6" ht="12" customHeight="1">
      <c r="A83" s="36">
        <v>9</v>
      </c>
      <c r="B83" s="37"/>
      <c r="C83" s="441"/>
      <c r="D83" s="441"/>
      <c r="E83" s="441"/>
      <c r="F83" s="443">
        <f t="shared" si="4"/>
        <v>0</v>
      </c>
    </row>
    <row r="84" spans="1:6" ht="12.75">
      <c r="A84" s="36">
        <v>10</v>
      </c>
      <c r="B84" s="37"/>
      <c r="C84" s="441"/>
      <c r="D84" s="441"/>
      <c r="E84" s="441"/>
      <c r="F84" s="443">
        <f t="shared" si="4"/>
        <v>0</v>
      </c>
    </row>
    <row r="85" spans="1:6" ht="12.75">
      <c r="A85" s="36">
        <v>11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12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13</v>
      </c>
      <c r="B87" s="37"/>
      <c r="C87" s="441"/>
      <c r="D87" s="441"/>
      <c r="E87" s="441"/>
      <c r="F87" s="443">
        <f t="shared" si="4"/>
        <v>0</v>
      </c>
    </row>
    <row r="88" spans="1:6" ht="12" customHeight="1">
      <c r="A88" s="36">
        <v>14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15</v>
      </c>
      <c r="B89" s="37"/>
      <c r="C89" s="441"/>
      <c r="D89" s="441"/>
      <c r="E89" s="441"/>
      <c r="F89" s="443">
        <f t="shared" si="4"/>
        <v>0</v>
      </c>
    </row>
    <row r="90" spans="1:16" ht="15" customHeight="1">
      <c r="A90" s="38" t="s">
        <v>563</v>
      </c>
      <c r="B90" s="39" t="s">
        <v>841</v>
      </c>
      <c r="C90" s="429">
        <f>SUM(C75:C89)</f>
        <v>0</v>
      </c>
      <c r="D90" s="429"/>
      <c r="E90" s="429">
        <f>SUM(E75:E89)</f>
        <v>0</v>
      </c>
      <c r="F90" s="442">
        <f>SUM(F75:F89)</f>
        <v>0</v>
      </c>
      <c r="G90" s="516"/>
      <c r="H90" s="516"/>
      <c r="I90" s="516"/>
      <c r="J90" s="516"/>
      <c r="K90" s="516"/>
      <c r="L90" s="516"/>
      <c r="M90" s="516"/>
      <c r="N90" s="516"/>
      <c r="O90" s="516"/>
      <c r="P90" s="516"/>
    </row>
    <row r="91" spans="1:6" ht="15.75" customHeight="1">
      <c r="A91" s="36" t="s">
        <v>831</v>
      </c>
      <c r="B91" s="40"/>
      <c r="C91" s="429"/>
      <c r="D91" s="429"/>
      <c r="E91" s="429"/>
      <c r="F91" s="442"/>
    </row>
    <row r="92" spans="1:6" ht="12.75">
      <c r="A92" s="36" t="s">
        <v>542</v>
      </c>
      <c r="B92" s="40"/>
      <c r="C92" s="441"/>
      <c r="D92" s="441"/>
      <c r="E92" s="441"/>
      <c r="F92" s="443">
        <f>C92-E92</f>
        <v>0</v>
      </c>
    </row>
    <row r="93" spans="1:6" ht="12.75">
      <c r="A93" s="36" t="s">
        <v>545</v>
      </c>
      <c r="B93" s="40"/>
      <c r="C93" s="441"/>
      <c r="D93" s="441"/>
      <c r="E93" s="441"/>
      <c r="F93" s="443">
        <f aca="true" t="shared" si="5" ref="F93:F106">C93-E93</f>
        <v>0</v>
      </c>
    </row>
    <row r="94" spans="1:6" ht="12.75">
      <c r="A94" s="36" t="s">
        <v>548</v>
      </c>
      <c r="B94" s="40"/>
      <c r="C94" s="441"/>
      <c r="D94" s="441"/>
      <c r="E94" s="441"/>
      <c r="F94" s="443">
        <f t="shared" si="5"/>
        <v>0</v>
      </c>
    </row>
    <row r="95" spans="1:6" ht="12.75">
      <c r="A95" s="36" t="s">
        <v>551</v>
      </c>
      <c r="B95" s="40"/>
      <c r="C95" s="441"/>
      <c r="D95" s="441"/>
      <c r="E95" s="441"/>
      <c r="F95" s="443">
        <f t="shared" si="5"/>
        <v>0</v>
      </c>
    </row>
    <row r="96" spans="1:6" ht="12.75">
      <c r="A96" s="36">
        <v>5</v>
      </c>
      <c r="B96" s="37"/>
      <c r="C96" s="441"/>
      <c r="D96" s="441"/>
      <c r="E96" s="441"/>
      <c r="F96" s="443">
        <f t="shared" si="5"/>
        <v>0</v>
      </c>
    </row>
    <row r="97" spans="1:6" ht="12.75">
      <c r="A97" s="36">
        <v>6</v>
      </c>
      <c r="B97" s="37"/>
      <c r="C97" s="441"/>
      <c r="D97" s="441"/>
      <c r="E97" s="441"/>
      <c r="F97" s="443">
        <f t="shared" si="5"/>
        <v>0</v>
      </c>
    </row>
    <row r="98" spans="1:6" ht="12.75">
      <c r="A98" s="36">
        <v>7</v>
      </c>
      <c r="B98" s="37"/>
      <c r="C98" s="441"/>
      <c r="D98" s="441"/>
      <c r="E98" s="441"/>
      <c r="F98" s="443">
        <f t="shared" si="5"/>
        <v>0</v>
      </c>
    </row>
    <row r="99" spans="1:6" ht="12.75">
      <c r="A99" s="36">
        <v>8</v>
      </c>
      <c r="B99" s="37"/>
      <c r="C99" s="441"/>
      <c r="D99" s="441"/>
      <c r="E99" s="441"/>
      <c r="F99" s="443">
        <f t="shared" si="5"/>
        <v>0</v>
      </c>
    </row>
    <row r="100" spans="1:6" ht="12" customHeight="1">
      <c r="A100" s="36">
        <v>9</v>
      </c>
      <c r="B100" s="37"/>
      <c r="C100" s="441"/>
      <c r="D100" s="441"/>
      <c r="E100" s="441"/>
      <c r="F100" s="443">
        <f t="shared" si="5"/>
        <v>0</v>
      </c>
    </row>
    <row r="101" spans="1:6" ht="12.75">
      <c r="A101" s="36">
        <v>10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11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12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13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14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15</v>
      </c>
      <c r="B106" s="37"/>
      <c r="C106" s="441"/>
      <c r="D106" s="441"/>
      <c r="E106" s="441"/>
      <c r="F106" s="443">
        <f t="shared" si="5"/>
        <v>0</v>
      </c>
    </row>
    <row r="107" spans="1:16" ht="11.25" customHeight="1">
      <c r="A107" s="38" t="s">
        <v>580</v>
      </c>
      <c r="B107" s="39" t="s">
        <v>842</v>
      </c>
      <c r="C107" s="429">
        <f>SUM(C92:C106)</f>
        <v>0</v>
      </c>
      <c r="D107" s="429"/>
      <c r="E107" s="429">
        <f>SUM(E92:E106)</f>
        <v>0</v>
      </c>
      <c r="F107" s="442">
        <f>SUM(F92:F106)</f>
        <v>0</v>
      </c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</row>
    <row r="108" spans="1:6" ht="15" customHeight="1">
      <c r="A108" s="36" t="s">
        <v>833</v>
      </c>
      <c r="B108" s="40"/>
      <c r="C108" s="429"/>
      <c r="D108" s="429"/>
      <c r="E108" s="429"/>
      <c r="F108" s="442"/>
    </row>
    <row r="109" spans="1:6" ht="12.75">
      <c r="A109" s="36" t="s">
        <v>542</v>
      </c>
      <c r="B109" s="40"/>
      <c r="C109" s="441"/>
      <c r="D109" s="441"/>
      <c r="E109" s="441"/>
      <c r="F109" s="443">
        <f>C109-E109</f>
        <v>0</v>
      </c>
    </row>
    <row r="110" spans="1:6" ht="12.75">
      <c r="A110" s="36" t="s">
        <v>545</v>
      </c>
      <c r="B110" s="40"/>
      <c r="C110" s="441"/>
      <c r="D110" s="441"/>
      <c r="E110" s="441"/>
      <c r="F110" s="443">
        <f aca="true" t="shared" si="6" ref="F110:F123">C110-E110</f>
        <v>0</v>
      </c>
    </row>
    <row r="111" spans="1:6" ht="12.75">
      <c r="A111" s="36" t="s">
        <v>548</v>
      </c>
      <c r="B111" s="40"/>
      <c r="C111" s="441"/>
      <c r="D111" s="441"/>
      <c r="E111" s="441"/>
      <c r="F111" s="443">
        <f t="shared" si="6"/>
        <v>0</v>
      </c>
    </row>
    <row r="112" spans="1:6" ht="12.75">
      <c r="A112" s="36" t="s">
        <v>551</v>
      </c>
      <c r="B112" s="40"/>
      <c r="C112" s="441"/>
      <c r="D112" s="441"/>
      <c r="E112" s="441"/>
      <c r="F112" s="443">
        <f t="shared" si="6"/>
        <v>0</v>
      </c>
    </row>
    <row r="113" spans="1:6" ht="12.75">
      <c r="A113" s="36">
        <v>5</v>
      </c>
      <c r="B113" s="37"/>
      <c r="C113" s="441"/>
      <c r="D113" s="441"/>
      <c r="E113" s="441"/>
      <c r="F113" s="443">
        <f t="shared" si="6"/>
        <v>0</v>
      </c>
    </row>
    <row r="114" spans="1:6" ht="12.75">
      <c r="A114" s="36">
        <v>6</v>
      </c>
      <c r="B114" s="37"/>
      <c r="C114" s="441"/>
      <c r="D114" s="441"/>
      <c r="E114" s="441"/>
      <c r="F114" s="443">
        <f t="shared" si="6"/>
        <v>0</v>
      </c>
    </row>
    <row r="115" spans="1:6" ht="12.75">
      <c r="A115" s="36">
        <v>7</v>
      </c>
      <c r="B115" s="37"/>
      <c r="C115" s="441"/>
      <c r="D115" s="441"/>
      <c r="E115" s="441"/>
      <c r="F115" s="443">
        <f t="shared" si="6"/>
        <v>0</v>
      </c>
    </row>
    <row r="116" spans="1:6" ht="12.75">
      <c r="A116" s="36">
        <v>8</v>
      </c>
      <c r="B116" s="37"/>
      <c r="C116" s="441"/>
      <c r="D116" s="441"/>
      <c r="E116" s="441"/>
      <c r="F116" s="443">
        <f t="shared" si="6"/>
        <v>0</v>
      </c>
    </row>
    <row r="117" spans="1:6" ht="12" customHeight="1">
      <c r="A117" s="36">
        <v>9</v>
      </c>
      <c r="B117" s="37"/>
      <c r="C117" s="441"/>
      <c r="D117" s="441"/>
      <c r="E117" s="441"/>
      <c r="F117" s="443">
        <f t="shared" si="6"/>
        <v>0</v>
      </c>
    </row>
    <row r="118" spans="1:6" ht="12.75">
      <c r="A118" s="36">
        <v>10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11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12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13</v>
      </c>
      <c r="B121" s="37"/>
      <c r="C121" s="441"/>
      <c r="D121" s="441"/>
      <c r="E121" s="441"/>
      <c r="F121" s="443">
        <f t="shared" si="6"/>
        <v>0</v>
      </c>
    </row>
    <row r="122" spans="1:6" ht="12" customHeight="1">
      <c r="A122" s="36">
        <v>14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15</v>
      </c>
      <c r="B123" s="37"/>
      <c r="C123" s="441"/>
      <c r="D123" s="441"/>
      <c r="E123" s="441"/>
      <c r="F123" s="443">
        <f t="shared" si="6"/>
        <v>0</v>
      </c>
    </row>
    <row r="124" spans="1:16" ht="15.75" customHeight="1">
      <c r="A124" s="38" t="s">
        <v>599</v>
      </c>
      <c r="B124" s="39" t="s">
        <v>843</v>
      </c>
      <c r="C124" s="429">
        <f>SUM(C109:C123)</f>
        <v>0</v>
      </c>
      <c r="D124" s="429"/>
      <c r="E124" s="429">
        <f>SUM(E109:E123)</f>
        <v>0</v>
      </c>
      <c r="F124" s="442">
        <f>SUM(F109:F123)</f>
        <v>0</v>
      </c>
      <c r="G124" s="516"/>
      <c r="H124" s="516"/>
      <c r="I124" s="516"/>
      <c r="J124" s="516"/>
      <c r="K124" s="516"/>
      <c r="L124" s="516"/>
      <c r="M124" s="516"/>
      <c r="N124" s="516"/>
      <c r="O124" s="516"/>
      <c r="P124" s="516"/>
    </row>
    <row r="125" spans="1:6" ht="12.75" customHeight="1">
      <c r="A125" s="36" t="s">
        <v>835</v>
      </c>
      <c r="B125" s="40"/>
      <c r="C125" s="429"/>
      <c r="D125" s="429"/>
      <c r="E125" s="429"/>
      <c r="F125" s="442"/>
    </row>
    <row r="126" spans="1:6" ht="12.75">
      <c r="A126" s="36" t="s">
        <v>542</v>
      </c>
      <c r="B126" s="40"/>
      <c r="C126" s="441"/>
      <c r="D126" s="441"/>
      <c r="E126" s="441"/>
      <c r="F126" s="443">
        <f>C126-E126</f>
        <v>0</v>
      </c>
    </row>
    <row r="127" spans="1:6" ht="12.75">
      <c r="A127" s="36" t="s">
        <v>545</v>
      </c>
      <c r="B127" s="40"/>
      <c r="C127" s="441"/>
      <c r="D127" s="441"/>
      <c r="E127" s="441"/>
      <c r="F127" s="443">
        <f aca="true" t="shared" si="7" ref="F127:F140">C127-E127</f>
        <v>0</v>
      </c>
    </row>
    <row r="128" spans="1:6" ht="12.75">
      <c r="A128" s="36" t="s">
        <v>548</v>
      </c>
      <c r="B128" s="40"/>
      <c r="C128" s="441"/>
      <c r="D128" s="441"/>
      <c r="E128" s="441"/>
      <c r="F128" s="443">
        <f t="shared" si="7"/>
        <v>0</v>
      </c>
    </row>
    <row r="129" spans="1:6" ht="12.75">
      <c r="A129" s="36" t="s">
        <v>551</v>
      </c>
      <c r="B129" s="40"/>
      <c r="C129" s="441"/>
      <c r="D129" s="441"/>
      <c r="E129" s="441"/>
      <c r="F129" s="443">
        <f t="shared" si="7"/>
        <v>0</v>
      </c>
    </row>
    <row r="130" spans="1:6" ht="12.75">
      <c r="A130" s="36">
        <v>5</v>
      </c>
      <c r="B130" s="37"/>
      <c r="C130" s="441"/>
      <c r="D130" s="441"/>
      <c r="E130" s="441"/>
      <c r="F130" s="443">
        <f t="shared" si="7"/>
        <v>0</v>
      </c>
    </row>
    <row r="131" spans="1:6" ht="12.75">
      <c r="A131" s="36">
        <v>6</v>
      </c>
      <c r="B131" s="37"/>
      <c r="C131" s="441"/>
      <c r="D131" s="441"/>
      <c r="E131" s="441"/>
      <c r="F131" s="443">
        <f t="shared" si="7"/>
        <v>0</v>
      </c>
    </row>
    <row r="132" spans="1:6" ht="12.75">
      <c r="A132" s="36">
        <v>7</v>
      </c>
      <c r="B132" s="37"/>
      <c r="C132" s="441"/>
      <c r="D132" s="441"/>
      <c r="E132" s="441"/>
      <c r="F132" s="443">
        <f t="shared" si="7"/>
        <v>0</v>
      </c>
    </row>
    <row r="133" spans="1:6" ht="12.75">
      <c r="A133" s="36">
        <v>8</v>
      </c>
      <c r="B133" s="37"/>
      <c r="C133" s="441"/>
      <c r="D133" s="441"/>
      <c r="E133" s="441"/>
      <c r="F133" s="443">
        <f t="shared" si="7"/>
        <v>0</v>
      </c>
    </row>
    <row r="134" spans="1:6" ht="12" customHeight="1">
      <c r="A134" s="36">
        <v>9</v>
      </c>
      <c r="B134" s="37"/>
      <c r="C134" s="441"/>
      <c r="D134" s="441"/>
      <c r="E134" s="441"/>
      <c r="F134" s="443">
        <f t="shared" si="7"/>
        <v>0</v>
      </c>
    </row>
    <row r="135" spans="1:6" ht="12.75">
      <c r="A135" s="36">
        <v>10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11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12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13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14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15</v>
      </c>
      <c r="B140" s="37"/>
      <c r="C140" s="441"/>
      <c r="D140" s="441"/>
      <c r="E140" s="441"/>
      <c r="F140" s="443">
        <f t="shared" si="7"/>
        <v>0</v>
      </c>
    </row>
    <row r="141" spans="1:16" ht="17.25" customHeight="1">
      <c r="A141" s="38" t="s">
        <v>836</v>
      </c>
      <c r="B141" s="39" t="s">
        <v>844</v>
      </c>
      <c r="C141" s="429">
        <f>SUM(C126:C140)</f>
        <v>0</v>
      </c>
      <c r="D141" s="429"/>
      <c r="E141" s="429">
        <f>SUM(E126:E140)</f>
        <v>0</v>
      </c>
      <c r="F141" s="442">
        <f>SUM(F126:F140)</f>
        <v>0</v>
      </c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</row>
    <row r="142" spans="1:16" ht="19.5" customHeight="1">
      <c r="A142" s="41" t="s">
        <v>845</v>
      </c>
      <c r="B142" s="39" t="s">
        <v>846</v>
      </c>
      <c r="C142" s="429">
        <f>C141+C124+C107+C90</f>
        <v>0</v>
      </c>
      <c r="D142" s="429"/>
      <c r="E142" s="429">
        <f>E141+E124+E107+E90</f>
        <v>0</v>
      </c>
      <c r="F142" s="442">
        <f>F141+F124+F107+F90</f>
        <v>0</v>
      </c>
      <c r="G142" s="516"/>
      <c r="H142" s="516"/>
      <c r="I142" s="516"/>
      <c r="J142" s="516"/>
      <c r="K142" s="516"/>
      <c r="L142" s="516"/>
      <c r="M142" s="516"/>
      <c r="N142" s="516"/>
      <c r="O142" s="516"/>
      <c r="P142" s="516"/>
    </row>
    <row r="143" spans="1:6" ht="19.5" customHeight="1">
      <c r="A143" s="42"/>
      <c r="B143" s="43"/>
      <c r="C143" s="44"/>
      <c r="D143" s="44"/>
      <c r="E143" s="44"/>
      <c r="F143" s="44"/>
    </row>
    <row r="144" spans="1:6" ht="12.75">
      <c r="A144" s="452" t="s">
        <v>901</v>
      </c>
      <c r="B144" s="453"/>
      <c r="C144" s="631" t="s">
        <v>890</v>
      </c>
      <c r="D144" s="631"/>
      <c r="E144" s="631"/>
      <c r="F144" s="631"/>
    </row>
    <row r="145" spans="1:6" ht="12.75">
      <c r="A145" s="517"/>
      <c r="B145" s="518"/>
      <c r="C145" s="517"/>
      <c r="D145" s="517"/>
      <c r="E145" s="517"/>
      <c r="F145" s="517"/>
    </row>
    <row r="146" spans="1:6" ht="12.75">
      <c r="A146" s="517"/>
      <c r="B146" s="518"/>
      <c r="C146" s="631" t="s">
        <v>891</v>
      </c>
      <c r="D146" s="631"/>
      <c r="E146" s="631"/>
      <c r="F146" s="631"/>
    </row>
    <row r="147" spans="3:5" ht="12.75">
      <c r="C147" s="517"/>
      <c r="E147" s="517"/>
    </row>
  </sheetData>
  <sheetProtection/>
  <mergeCells count="4">
    <mergeCell ref="B5:D5"/>
    <mergeCell ref="B6:C6"/>
    <mergeCell ref="C146:F146"/>
    <mergeCell ref="C144:F1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:F70 C75:F89 C92:F106 C109:F123 C126:F140 C48:F53 C12:F33 C36:F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2010-10-22T07:31:06Z</cp:lastPrinted>
  <dcterms:created xsi:type="dcterms:W3CDTF">2000-06-29T12:02:40Z</dcterms:created>
  <dcterms:modified xsi:type="dcterms:W3CDTF">2010-10-22T07:31:24Z</dcterms:modified>
  <cp:category/>
  <cp:version/>
  <cp:contentType/>
  <cp:contentStatus/>
</cp:coreProperties>
</file>