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573" firstSheet="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<sst xmlns="http://schemas.openxmlformats.org/spreadsheetml/2006/main" count="1054" uniqueCount="868">
  <si>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</si>
  <si>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</si>
  <si>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</si>
  <si>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</si>
  <si>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</si>
  <si>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</si>
  <si>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</si>
  <si>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</si>
  <si>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</si>
  <si>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</si>
  <si>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</si>
  <si>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</si>
  <si>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</si>
  <si>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</si>
  <si>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</si>
  <si>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</si>
  <si>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</si>
  <si>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</si>
  <si>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</si>
  <si>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</si>
  <si>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</si>
  <si>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</si>
  <si>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</si>
  <si>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</si>
  <si>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</si>
  <si>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</si>
  <si>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</si>
  <si>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</si>
  <si>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</si>
  <si>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</si>
  <si>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</si>
  <si>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</si>
  <si>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</si>
  <si>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</si>
  <si>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</si>
  <si>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</si>
  <si>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</si>
  <si>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</si>
  <si>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</si>
  <si>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</si>
  <si>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</si>
  <si>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</si>
  <si>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</si>
  <si>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</si>
  <si>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</si>
  <si>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</si>
  <si>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</si>
  <si>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</si>
  <si>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</si>
  <si>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</si>
  <si>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</si>
  <si>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</si>
  <si>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</si>
  <si>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</si>
  <si>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</si>
  <si>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</si>
  <si>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</si>
  <si>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</si>
  <si>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</si>
  <si>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</si>
  <si>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</si>
  <si>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</si>
  <si>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</si>
  <si>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</si>
  <si>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</si>
  <si>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</si>
  <si>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</si>
  <si>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</si>
  <si>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</si>
  <si>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</si>
  <si>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</si>
  <si>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</si>
  <si>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</si>
  <si>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</si>
  <si>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</si>
  <si>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</si>
  <si>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</si>
  <si>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</si>
  <si>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</si>
  <si>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</si>
  <si>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</si>
  <si>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</si>
  <si>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</si>
  <si>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</si>
  <si>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</si>
  <si>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</si>
  <si>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</si>
  <si>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</si>
  <si>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</si>
  <si>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</si>
  <si>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</si>
  <si>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</si>
  <si>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</si>
  <si>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</si>
  <si>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</si>
  <si>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</si>
  <si>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</si>
  <si>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</si>
  <si>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</si>
  <si>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</si>
  <si>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</si>
  <si>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</si>
  <si>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</si>
  <si>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</si>
  <si>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</si>
  <si>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</si>
  <si>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</si>
  <si>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</si>
  <si>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</si>
  <si>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</si>
  <si>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</si>
  <si>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</si>
  <si>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</si>
  <si>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</si>
  <si>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</si>
  <si>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</si>
  <si>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</si>
  <si>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</si>
  <si>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</si>
  <si>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</si>
  <si>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</si>
  <si>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</si>
  <si>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</si>
  <si>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</si>
  <si>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</si>
  <si>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</si>
  <si>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</si>
  <si>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</si>
  <si>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</si>
  <si>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</si>
  <si>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</si>
  <si>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</si>
  <si>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</si>
  <si>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</si>
  <si>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</si>
  <si>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</si>
  <si>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</si>
  <si>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</si>
  <si>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</si>
  <si>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</si>
  <si>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</si>
  <si>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</si>
  <si>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</si>
  <si>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</si>
  <si>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</si>
  <si>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</si>
  <si>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</si>
  <si>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</si>
  <si>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</si>
  <si>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</si>
  <si>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</si>
  <si>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</si>
  <si>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</si>
  <si>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</si>
  <si>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</si>
  <si>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</si>
  <si>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</si>
  <si>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</si>
  <si>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</si>
  <si>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</si>
  <si>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</si>
  <si>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</si>
  <si>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</si>
  <si>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</si>
  <si>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</si>
  <si>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</si>
  <si>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</si>
  <si>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</si>
  <si>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</si>
  <si>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</si>
  <si>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</si>
  <si>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</si>
  <si>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</si>
  <si>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</si>
  <si>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</si>
  <si>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</si>
  <si>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</si>
  <si>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</si>
  <si>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</si>
  <si>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</si>
  <si>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</si>
  <si>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</si>
  <si>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</si>
  <si>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</si>
  <si>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</si>
  <si>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</si>
  <si>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</si>
  <si>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</si>
  <si>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</si>
  <si>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</si>
  <si>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</si>
  <si>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</si>
  <si>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</si>
  <si>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</si>
  <si>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</si>
  <si>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</si>
  <si>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</si>
  <si>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</si>
  <si>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</si>
  <si>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</si>
  <si>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</si>
  <si>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</si>
  <si>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</si>
  <si>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</si>
  <si>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</si>
  <si>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</si>
  <si>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</si>
  <si>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</si>
  <si>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</si>
  <si>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</si>
  <si>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</si>
  <si>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</si>
  <si>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</si>
  <si>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</si>
  <si>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</si>
  <si>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</si>
  <si>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</si>
  <si>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</si>
  <si>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</si>
  <si>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</si>
  <si>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</si>
  <si>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</si>
  <si>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</si>
  <si>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</si>
  <si>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</si>
  <si>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</si>
  <si>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</si>
  <si>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</si>
  <si>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</si>
  <si>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</si>
  <si>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</si>
  <si>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</si>
  <si>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</si>
  <si>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</si>
  <si>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</si>
  <si>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</si>
  <si>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</si>
  <si>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</si>
  <si>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</si>
  <si>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</si>
  <si>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</si>
  <si>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</si>
  <si>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</si>
  <si>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</si>
  <si>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</si>
  <si>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</si>
  <si>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</si>
  <si>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</si>
  <si>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</si>
  <si>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</si>
  <si>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</si>
  <si>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</si>
  <si>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</si>
  <si>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</si>
  <si>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</si>
  <si>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</si>
  <si>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</si>
  <si>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</si>
  <si>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</si>
  <si>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</si>
  <si>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</si>
  <si>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</si>
  <si>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</si>
  <si>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</si>
  <si>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</si>
  <si>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</si>
  <si>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</si>
  <si>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</si>
  <si>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</si>
  <si>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</si>
  <si>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</si>
  <si>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</si>
  <si>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</si>
  <si>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</si>
  <si>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</si>
  <si>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</si>
  <si>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</si>
  <si>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</si>
  <si>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</si>
  <si>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</si>
  <si>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</si>
  <si>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</si>
  <si>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</si>
  <si>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</si>
  <si>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</si>
  <si>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</si>
  <si>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</si>
  <si>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</si>
  <si>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</si>
  <si>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</si>
  <si>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</si>
  <si>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</si>
  <si>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</si>
  <si>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</si>
  <si>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</si>
  <si>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</si>
  <si>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</si>
  <si>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</si>
  <si>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</si>
  <si>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</si>
  <si>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</si>
  <si>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</si>
  <si>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</si>
  <si>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</si>
  <si>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</si>
  <si>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</si>
  <si>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</si>
  <si>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</si>
  <si>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</si>
  <si>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</si>
  <si>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</si>
  <si>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</si>
  <si>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</si>
  <si>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</si>
  <si>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</si>
  <si>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</si>
  <si>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</si>
  <si>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</si>
  <si>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</si>
  <si>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</si>
  <si>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</si>
  <si>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</si>
  <si>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</si>
  <si>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</si>
  <si>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</si>
  <si>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</si>
  <si>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</si>
  <si>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</si>
  <si>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</si>
  <si>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</si>
  <si>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</si>
  <si>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</si>
  <si>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</si>
  <si>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</si>
  <si>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</si>
  <si>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</si>
  <si>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</si>
  <si>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</si>
  <si>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</si>
  <si>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</si>
  <si>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</si>
  <si>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</si>
  <si>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</si>
  <si>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</si>
  <si>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</si>
  <si>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</si>
  <si>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</si>
  <si>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</si>
  <si>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</si>
  <si>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</si>
  <si>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</si>
  <si>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</si>
  <si>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</si>
  <si>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</si>
  <si>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</si>
  <si>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</si>
  <si>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</si>
  <si>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</si>
  <si>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</si>
  <si>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</si>
  <si>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</si>
  <si>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</si>
  <si>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</si>
  <si>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</si>
  <si>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</si>
  <si>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</si>
  <si>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</si>
  <si>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</si>
  <si>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</si>
  <si>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</si>
  <si>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</si>
  <si>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</si>
  <si>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</si>
  <si>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</si>
  <si>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</si>
  <si>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</si>
  <si>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</si>
  <si>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</si>
  <si>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</si>
  <si>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</si>
  <si>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</si>
  <si>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</si>
  <si>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</si>
  <si>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</si>
  <si>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</si>
  <si>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</si>
  <si>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</si>
  <si>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</si>
  <si>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</si>
  <si>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</si>
  <si>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</si>
  <si>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</si>
  <si>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</si>
  <si>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</si>
  <si>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</si>
  <si>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</si>
  <si>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</si>
  <si>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</si>
  <si>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</si>
  <si>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</si>
  <si>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</si>
  <si>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</si>
  <si>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</si>
  <si>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</si>
  <si>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</si>
  <si>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</si>
  <si>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</si>
  <si>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</si>
  <si>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</si>
  <si>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</si>
  <si>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</si>
  <si>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</si>
  <si>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</si>
  <si>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</si>
  <si>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</si>
  <si>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</si>
  <si>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</si>
  <si>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</si>
  <si>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</si>
  <si>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</si>
  <si>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</si>
  <si>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</si>
  <si>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</si>
  <si>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</si>
  <si>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</si>
  <si>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</si>
  <si>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</si>
  <si>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</si>
  <si>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</si>
  <si>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</si>
  <si>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</si>
  <si>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</si>
  <si>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</si>
  <si>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</si>
  <si>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</si>
  <si>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</si>
  <si>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</si>
  <si>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</si>
  <si>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</si>
  <si>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</si>
  <si>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</si>
  <si>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</si>
  <si>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</si>
  <si>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</si>
  <si>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</si>
  <si>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</si>
  <si>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</si>
  <si>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</si>
  <si>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</si>
  <si>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</si>
  <si>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</si>
  <si>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</si>
  <si>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</si>
  <si>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</si>
  <si>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</si>
  <si>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</si>
  <si>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</si>
  <si>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</si>
  <si>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</si>
  <si>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</si>
  <si>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</si>
  <si>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</si>
  <si>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</si>
  <si>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</si>
  <si>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</si>
  <si>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</si>
  <si>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</si>
  <si>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</si>
  <si>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</si>
  <si>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</si>
  <si>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</si>
  <si>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</si>
  <si>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</si>
  <si>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</si>
  <si>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</si>
  <si>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</si>
  <si>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</si>
  <si>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</si>
  <si>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</si>
  <si>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</si>
  <si>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</si>
  <si>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</si>
  <si>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</si>
  <si>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</si>
  <si>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</si>
  <si>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</si>
  <si>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</si>
  <si>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</si>
  <si>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</si>
  <si>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</si>
  <si>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</si>
  <si>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</si>
  <si>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</si>
  <si>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</si>
  <si>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</si>
  <si>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</si>
  <si>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</si>
  <si>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</si>
  <si>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</si>
  <si>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</si>
  <si>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</si>
  <si>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</si>
  <si>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</si>
  <si>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</si>
  <si>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</si>
  <si>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</si>
  <si>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</si>
  <si>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</si>
  <si>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</si>
  <si>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</si>
  <si>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</si>
  <si>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</si>
  <si>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</si>
  <si>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</si>
  <si>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</si>
  <si>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</si>
  <si>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</si>
  <si>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</si>
  <si>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</si>
  <si>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</si>
  <si>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</si>
  <si>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</si>
  <si>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</si>
  <si>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</si>
  <si>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</si>
  <si>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</si>
  <si>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</si>
  <si>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</si>
  <si>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</si>
  <si>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</si>
  <si>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</si>
  <si>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</si>
  <si>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</si>
  <si>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</si>
  <si>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</si>
  <si>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</si>
  <si>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</si>
  <si>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</si>
  <si>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</si>
  <si>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</si>
  <si>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</si>
  <si>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</si>
  <si>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</si>
  <si>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</si>
  <si>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</si>
  <si>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</si>
  <si>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</si>
  <si>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</si>
  <si>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</si>
  <si>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</si>
  <si>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</si>
  <si>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</si>
  <si>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</si>
  <si>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</si>
  <si>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</si>
  <si>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</si>
  <si>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</si>
  <si>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</si>
  <si>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</si>
  <si>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</si>
  <si>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</si>
  <si>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</si>
  <si>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</si>
  <si>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</si>
  <si>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</si>
  <si>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</si>
  <si>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</si>
  <si>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</si>
  <si>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</si>
  <si>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</si>
  <si>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</si>
  <si>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</si>
  <si>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</si>
  <si>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</si>
  <si>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</si>
  <si>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</si>
  <si>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</si>
  <si>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</si>
  <si>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</si>
  <si>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</si>
  <si>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</si>
  <si>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</si>
  <si>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</si>
  <si>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</si>
  <si>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</si>
  <si>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</si>
  <si>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</si>
  <si>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</si>
  <si>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</si>
  <si>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</si>
  <si>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</si>
  <si>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</si>
  <si>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</si>
  <si>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</si>
  <si>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</si>
  <si>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</si>
  <si>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</si>
  <si>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</si>
  <si>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</si>
  <si>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</si>
  <si>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</si>
  <si>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</si>
  <si>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</si>
  <si>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</si>
  <si>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</si>
  <si>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</si>
  <si>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</si>
  <si>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</si>
  <si>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</si>
  <si>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</si>
  <si>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</si>
  <si>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</si>
  <si>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</si>
  <si>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</si>
  <si>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</si>
  <si>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</si>
  <si>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</si>
  <si>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</si>
  <si>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</si>
  <si>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</si>
  <si>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</si>
  <si>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</si>
  <si>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</si>
  <si>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</si>
  <si>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</si>
  <si>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</si>
  <si>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</si>
  <si>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</si>
  <si>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</si>
  <si>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</si>
  <si>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</si>
  <si>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</si>
  <si>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</si>
  <si>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</si>
  <si>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</si>
  <si>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</si>
  <si>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</si>
  <si>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</si>
  <si>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</si>
  <si>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</si>
  <si>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</si>
  <si>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</si>
  <si>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</si>
  <si>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</si>
  <si>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</si>
  <si>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</si>
  <si>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</si>
  <si>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</si>
  <si>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</si>
  <si>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</si>
  <si>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</si>
  <si>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</si>
  <si>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</si>
  <si>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</si>
  <si>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</si>
  <si>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</si>
  <si>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</si>
  <si>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</si>
  <si>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</si>
  <si>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</si>
  <si>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</si>
  <si>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</si>
  <si>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</si>
  <si>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</si>
  <si>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</si>
  <si>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</si>
  <si>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</si>
  <si>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</si>
  <si>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</si>
  <si>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</si>
  <si>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</si>
  <si>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</si>
  <si>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</si>
  <si>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</si>
  <si>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</si>
  <si>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</si>
  <si>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</si>
  <si>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</si>
  <si>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</si>
  <si>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</si>
  <si>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</si>
  <si>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</si>
  <si>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</si>
  <si>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</si>
  <si>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</si>
  <si>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</si>
  <si>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</si>
  <si>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</si>
  <si>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</si>
  <si>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</si>
  <si>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</si>
  <si>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</si>
  <si>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</si>
  <si>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</si>
  <si>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</si>
  <si>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</si>
  <si>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</si>
  <si>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</si>
  <si>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</si>
  <si>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</si>
  <si>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</si>
  <si>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</si>
  <si>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</si>
  <si>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</si>
  <si>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</si>
  <si>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</si>
  <si>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</si>
  <si>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</si>
  <si>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</si>
  <si>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</si>
  <si>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</si>
  <si>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</si>
  <si>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</si>
  <si>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</si>
  <si>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</si>
  <si>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</si>
  <si>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</si>
  <si>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</si>
  <si>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</si>
  <si>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</si>
  <si>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</si>
  <si>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</si>
  <si>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</si>
  <si>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</si>
  <si>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</si>
  <si>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</si>
  <si>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</si>
  <si>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</si>
  <si>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</si>
  <si>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</si>
  <si>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</si>
  <si>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</si>
  <si>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</si>
  <si>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</si>
  <si>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</si>
  <si>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</si>
  <si>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</si>
  <si>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</si>
  <si>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</si>
  <si>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</si>
  <si>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</si>
  <si>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</si>
  <si>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</si>
  <si>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</si>
  <si>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</si>
  <si>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</si>
  <si>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</si>
  <si>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</si>
  <si>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</si>
  <si>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</si>
  <si>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</si>
  <si>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</si>
  <si>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</si>
  <si>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</si>
  <si>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</si>
  <si>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</si>
  <si>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</si>
  <si>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</si>
  <si>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</si>
  <si>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</si>
  <si>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</si>
  <si>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</si>
  <si>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</si>
  <si>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</si>
  <si>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</si>
  <si>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</si>
  <si>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</si>
  <si>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</si>
  <si>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</si>
  <si>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</si>
  <si>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</si>
  <si>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</si>
  <si>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</si>
  <si>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</si>
  <si>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</si>
  <si>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</si>
  <si>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</si>
  <si>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</si>
  <si>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</si>
  <si>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</si>
  <si>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</si>
  <si>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</si>
  <si>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</si>
  <si>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</si>
  <si>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</si>
  <si>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</si>
  <si>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</si>
  <si>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</si>
  <si>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</si>
  <si>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</si>
  <si>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</si>
  <si>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</si>
  <si>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</si>
  <si>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</si>
  <si>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</si>
  <si>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</si>
  <si>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</si>
  <si>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</si>
  <si>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</si>
  <si>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</si>
  <si>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</si>
  <si>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</si>
  <si>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</si>
  <si>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</si>
  <si>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</si>
  <si>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</si>
  <si>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</si>
  <si>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</si>
  <si>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</si>
  <si>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</si>
  <si>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</si>
  <si>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</si>
  <si>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</si>
  <si>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</si>
  <si>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</si>
  <si>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</si>
  <si>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</si>
  <si>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</si>
  <si>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</si>
  <si>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</si>
  <si>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</si>
  <si>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</si>
  <si>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</si>
  <si>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</si>
  <si>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</si>
  <si>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</si>
  <si>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</si>
  <si>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</si>
  <si>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</si>
  <si>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</si>
  <si>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</si>
  <si>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</si>
  <si>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</si>
  <si>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</si>
  <si>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</si>
  <si>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</si>
  <si>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</si>
  <si>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</si>
  <si>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</si>
  <si>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</si>
  <si>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</si>
  <si>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</si>
  <si>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</si>
  <si>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</si>
  <si>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</si>
  <si>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</si>
  <si>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</si>
  <si>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</si>
  <si>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</si>
  <si>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</si>
  <si>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</si>
  <si>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</si>
  <si>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</si>
  <si>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</si>
  <si>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</si>
  <si>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</si>
  <si>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</si>
  <si>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</si>
  <si>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Юнайтид Кънстракшън енд дивелъпмънт ООД</t>
  </si>
  <si>
    <t xml:space="preserve">1. “Вергина” Гърция </t>
  </si>
  <si>
    <t>МЕН ИНВЕСТМЪНТ ГРУП АД</t>
  </si>
  <si>
    <t xml:space="preserve">Вид на отчета: консолидиран </t>
  </si>
  <si>
    <t>КОНСОЛИДИРАН</t>
  </si>
  <si>
    <t>Дата на съставяне: 30.04.2013</t>
  </si>
  <si>
    <t>30.04.2013</t>
  </si>
  <si>
    <t xml:space="preserve">Дата  на съставяне: 30.04.2013                                                                                                    </t>
  </si>
  <si>
    <t>Дата на съставяне:30.04.2013</t>
  </si>
  <si>
    <t>01.01.2013-31.03.2013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</si>
</sst>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 &quot;;\-#,##0\ &quot; &quot;"/>
    <numFmt numFmtId="179" formatCode="#,##0\ &quot; &quot;;[Red]\-#,##0\ &quot; &quot;"/>
    <numFmt numFmtId="180" formatCode="#,##0.00\ &quot; &quot;;\-#,##0.00\ &quot; &quot;"/>
    <numFmt numFmtId="181" formatCode="#,##0.00\ &quot; &quot;;[Red]\-#,##0.00\ &quot; &quot;"/>
    <numFmt numFmtId="182" formatCode="_-* #,##0\ &quot; &quot;_-;\-* #,##0\ &quot; &quot;_-;_-* &quot;-&quot;\ &quot; &quot;_-;_-@_-"/>
    <numFmt numFmtId="183" formatCode="_-* #,##0\ _ _-;\-* #,##0\ _ _-;_-* &quot;-&quot;\ _ _-;_-@_-"/>
    <numFmt numFmtId="184" formatCode="_-* #,##0.00\ &quot; &quot;_-;\-* #,##0.00\ &quot; &quot;_-;_-* &quot;-&quot;??\ &quot; &quot;_-;_-@_-"/>
    <numFmt numFmtId="185" formatCode="_-* #,##0.00\ _ _-;\-* #,##0.00\ _ _-;_-* &quot;-&quot;??\ _ _-;_-@_-"/>
    <numFmt numFmtId="186" formatCode="00000"/>
    <numFmt numFmtId="187" formatCode="#,##0.00\ &quot;лв&quot;"/>
    <numFmt numFmtId="188" formatCode="[$-402]dd\ mmmm\ yyyy\ &quot;г.&quot;"/>
    <numFmt numFmtId="189" formatCode="d/m/yyyy&quot; &quot;&quot;г.&quot;;@"/>
    <numFmt numFmtId="190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0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0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0" fontId="10" fillId="0" borderId="0" xfId="61" applyNumberFormat="1" applyFont="1" applyBorder="1" applyAlignment="1" applyProtection="1">
      <alignment horizontal="center" vertical="justify" wrapText="1"/>
      <protection/>
    </xf>
    <xf numFmtId="19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I29" sqref="I2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1" t="s">
        <v>860</v>
      </c>
      <c r="F3" s="217" t="s">
        <v>2</v>
      </c>
      <c r="G3" s="172"/>
      <c r="H3" s="460">
        <v>131401376</v>
      </c>
    </row>
    <row r="4" spans="1:8" ht="15">
      <c r="A4" s="575" t="s">
        <v>861</v>
      </c>
      <c r="B4" s="581"/>
      <c r="C4" s="581"/>
      <c r="D4" s="581"/>
      <c r="E4" s="503" t="s">
        <v>862</v>
      </c>
      <c r="F4" s="577" t="s">
        <v>3</v>
      </c>
      <c r="G4" s="578"/>
      <c r="H4" s="460" t="s">
        <v>158</v>
      </c>
    </row>
    <row r="5" spans="1:8" ht="15">
      <c r="A5" s="575" t="s">
        <v>4</v>
      </c>
      <c r="B5" s="576"/>
      <c r="C5" s="576"/>
      <c r="D5" s="576"/>
      <c r="E5" s="504" t="s">
        <v>867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5" t="s">
        <v>15</v>
      </c>
      <c r="B9" s="229"/>
      <c r="C9" s="230"/>
      <c r="D9" s="231"/>
      <c r="E9" s="443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347</v>
      </c>
      <c r="D11" s="151">
        <v>347</v>
      </c>
      <c r="E11" s="237" t="s">
        <v>21</v>
      </c>
      <c r="F11" s="242" t="s">
        <v>22</v>
      </c>
      <c r="G11" s="152">
        <v>700</v>
      </c>
      <c r="H11" s="152">
        <v>700</v>
      </c>
    </row>
    <row r="12" spans="1:8" ht="15">
      <c r="A12" s="235" t="s">
        <v>23</v>
      </c>
      <c r="B12" s="241" t="s">
        <v>24</v>
      </c>
      <c r="C12" s="151">
        <v>71</v>
      </c>
      <c r="D12" s="151">
        <v>71</v>
      </c>
      <c r="E12" s="237" t="s">
        <v>25</v>
      </c>
      <c r="F12" s="242" t="s">
        <v>26</v>
      </c>
      <c r="G12" s="153">
        <v>700</v>
      </c>
      <c r="H12" s="153">
        <v>700</v>
      </c>
    </row>
    <row r="13" spans="1:8" ht="15">
      <c r="A13" s="235" t="s">
        <v>27</v>
      </c>
      <c r="B13" s="241" t="s">
        <v>28</v>
      </c>
      <c r="C13" s="151">
        <v>0</v>
      </c>
      <c r="D13" s="151">
        <v>0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0</v>
      </c>
      <c r="D14" s="151">
        <v>0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0</v>
      </c>
      <c r="D15" s="151">
        <v>0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6</v>
      </c>
      <c r="D16" s="151">
        <v>6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0</v>
      </c>
      <c r="D17" s="151">
        <v>0</v>
      </c>
      <c r="E17" s="243" t="s">
        <v>45</v>
      </c>
      <c r="F17" s="245" t="s">
        <v>46</v>
      </c>
      <c r="G17" s="154">
        <f>G11+G14+G15+G16</f>
        <v>700</v>
      </c>
      <c r="H17" s="154">
        <f>H11+H14+H15+H16</f>
        <v>700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424</v>
      </c>
      <c r="D19" s="155">
        <f>SUM(D11:D18)</f>
        <v>424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202</v>
      </c>
      <c r="H20" s="158">
        <v>202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18</v>
      </c>
      <c r="H21" s="156">
        <f>SUM(H22:H24)</f>
        <v>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>
        <v>18</v>
      </c>
      <c r="H24" s="152">
        <v>18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220</v>
      </c>
      <c r="H25" s="154">
        <f>H19+H20+H21</f>
        <v>220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-445</v>
      </c>
      <c r="H27" s="154">
        <f>SUM(H28:H30)</f>
        <v>-408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-445</v>
      </c>
      <c r="H29" s="316">
        <v>-408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66</v>
      </c>
      <c r="H31" s="152">
        <v>66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-37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-379</v>
      </c>
      <c r="H33" s="154">
        <f>H27+H31+H32</f>
        <v>-379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104</v>
      </c>
      <c r="C34" s="155">
        <f>SUM(C35:C38)</f>
        <v>25</v>
      </c>
      <c r="D34" s="155">
        <f>SUM(D35:D38)</f>
        <v>25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541</v>
      </c>
      <c r="H36" s="154">
        <f>H25+H17+H33</f>
        <v>541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25</v>
      </c>
      <c r="D38" s="151">
        <v>25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4" t="s">
        <v>117</v>
      </c>
      <c r="F39" s="261" t="s">
        <v>118</v>
      </c>
      <c r="G39" s="158">
        <v>152</v>
      </c>
      <c r="H39" s="158">
        <v>152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4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25</v>
      </c>
      <c r="D45" s="155">
        <f>D34+D39+D44</f>
        <v>25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0</v>
      </c>
      <c r="H48" s="152">
        <v>0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0</v>
      </c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22</v>
      </c>
      <c r="H53" s="152">
        <v>22</v>
      </c>
    </row>
    <row r="54" spans="1:8" ht="15">
      <c r="A54" s="235" t="s">
        <v>165</v>
      </c>
      <c r="B54" s="249" t="s">
        <v>166</v>
      </c>
      <c r="C54" s="151">
        <v>46</v>
      </c>
      <c r="D54" s="151">
        <v>46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495</v>
      </c>
      <c r="D55" s="155">
        <f>D19+D20+D21+D27+D32+D45+D51+D53+D54</f>
        <v>495</v>
      </c>
      <c r="E55" s="237" t="s">
        <v>171</v>
      </c>
      <c r="F55" s="261" t="s">
        <v>172</v>
      </c>
      <c r="G55" s="154">
        <f>G49+G51+G52+G53+G54</f>
        <v>22</v>
      </c>
      <c r="H55" s="154">
        <f>H49+H51+H52+H53+H54</f>
        <v>22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49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0</v>
      </c>
      <c r="H59" s="152">
        <v>0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308</v>
      </c>
      <c r="H61" s="154">
        <f>SUM(H62:H68)</f>
        <v>308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298</v>
      </c>
      <c r="H64" s="152">
        <v>298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0</v>
      </c>
      <c r="H66" s="152">
        <v>0</v>
      </c>
    </row>
    <row r="67" spans="1:8" ht="15">
      <c r="A67" s="235" t="s">
        <v>206</v>
      </c>
      <c r="B67" s="241" t="s">
        <v>207</v>
      </c>
      <c r="C67" s="151">
        <v>0</v>
      </c>
      <c r="D67" s="151"/>
      <c r="E67" s="237" t="s">
        <v>208</v>
      </c>
      <c r="F67" s="242" t="s">
        <v>209</v>
      </c>
      <c r="G67" s="152">
        <v>0</v>
      </c>
      <c r="H67" s="152">
        <v>0</v>
      </c>
    </row>
    <row r="68" spans="1:8" ht="15">
      <c r="A68" s="235" t="s">
        <v>210</v>
      </c>
      <c r="B68" s="241" t="s">
        <v>211</v>
      </c>
      <c r="C68" s="151">
        <v>74</v>
      </c>
      <c r="D68" s="151">
        <v>74</v>
      </c>
      <c r="E68" s="237" t="s">
        <v>212</v>
      </c>
      <c r="F68" s="242" t="s">
        <v>213</v>
      </c>
      <c r="G68" s="152">
        <v>10</v>
      </c>
      <c r="H68" s="152">
        <v>10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308</v>
      </c>
      <c r="H71" s="161">
        <f>H59+H60+H61+H69+H70</f>
        <v>308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>
        <v>0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74</v>
      </c>
      <c r="D75" s="155">
        <f>SUM(D67:D74)</f>
        <v>74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308</v>
      </c>
      <c r="H79" s="162">
        <f>H71+H74+H75+H76</f>
        <v>308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454</v>
      </c>
      <c r="D87" s="151">
        <v>454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0</v>
      </c>
      <c r="D88" s="151"/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454</v>
      </c>
      <c r="D91" s="155">
        <f>SUM(D87:D90)</f>
        <v>454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0</v>
      </c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528</v>
      </c>
      <c r="D93" s="155">
        <f>D64+D75+D84+D91+D92</f>
        <v>528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267</v>
      </c>
      <c r="B94" s="288" t="s">
        <v>268</v>
      </c>
      <c r="C94" s="164">
        <f>C93+C55</f>
        <v>1023</v>
      </c>
      <c r="D94" s="164">
        <f>D93+D55</f>
        <v>1023</v>
      </c>
      <c r="E94" s="448" t="s">
        <v>269</v>
      </c>
      <c r="F94" s="289" t="s">
        <v>270</v>
      </c>
      <c r="G94" s="165">
        <f>G36+G39+G55+G79</f>
        <v>1023</v>
      </c>
      <c r="H94" s="165">
        <f>H36+H39+H55+H79</f>
        <v>1023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0" t="s">
        <v>845</v>
      </c>
      <c r="B96" s="431"/>
      <c r="C96" s="150"/>
      <c r="D96" s="150"/>
      <c r="E96" s="432"/>
      <c r="F96" s="170"/>
      <c r="G96" s="171"/>
      <c r="H96" s="172"/>
      <c r="M96" s="157"/>
    </row>
    <row r="97" spans="1:13" ht="15">
      <c r="A97" s="430"/>
      <c r="B97" s="431"/>
      <c r="C97" s="150"/>
      <c r="D97" s="150"/>
      <c r="E97" s="432"/>
      <c r="F97" s="170"/>
      <c r="G97" s="171"/>
      <c r="H97" s="172"/>
      <c r="M97" s="157"/>
    </row>
    <row r="98" spans="1:13" ht="15">
      <c r="A98" s="45" t="s">
        <v>863</v>
      </c>
      <c r="B98" s="431"/>
      <c r="C98" s="579"/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850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3937007874015748" bottom="0.3937007874015748" header="0.15748031496062992" footer="0.15748031496062992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J26" sqref="J26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272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4" t="str">
        <f>'справка №1-БАЛАНС'!E3</f>
        <v>МЕН ИНВЕСТМЪНТ ГРУП АД</v>
      </c>
      <c r="C2" s="584"/>
      <c r="D2" s="584"/>
      <c r="E2" s="584"/>
      <c r="F2" s="586" t="s">
        <v>2</v>
      </c>
      <c r="G2" s="586"/>
      <c r="H2" s="525">
        <f>'справка №1-БАЛАНС'!H3</f>
        <v>131401376</v>
      </c>
    </row>
    <row r="3" spans="1:8" ht="15">
      <c r="A3" s="466" t="s">
        <v>273</v>
      </c>
      <c r="B3" s="584" t="str">
        <f>'справка №1-БАЛАНС'!E4</f>
        <v>КОНСОЛИДИРАН</v>
      </c>
      <c r="C3" s="584"/>
      <c r="D3" s="584"/>
      <c r="E3" s="584"/>
      <c r="F3" s="545" t="s">
        <v>3</v>
      </c>
      <c r="G3" s="526"/>
      <c r="H3" s="526" t="str">
        <f>'справка №1-БАЛАНС'!H4</f>
        <v> </v>
      </c>
    </row>
    <row r="4" spans="1:8" ht="17.25" customHeight="1">
      <c r="A4" s="466" t="s">
        <v>4</v>
      </c>
      <c r="B4" s="585" t="str">
        <f>'справка №1-БАЛАНС'!E5</f>
        <v>01.01.2013-31.03.2013</v>
      </c>
      <c r="C4" s="585"/>
      <c r="D4" s="585"/>
      <c r="E4" s="314"/>
      <c r="F4" s="465"/>
      <c r="G4" s="543"/>
      <c r="H4" s="546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7"/>
      <c r="H7" s="547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7"/>
      <c r="H8" s="547"/>
    </row>
    <row r="9" spans="1:8" ht="12">
      <c r="A9" s="298" t="s">
        <v>281</v>
      </c>
      <c r="B9" s="299" t="s">
        <v>282</v>
      </c>
      <c r="C9" s="46">
        <v>0</v>
      </c>
      <c r="D9" s="46"/>
      <c r="E9" s="298" t="s">
        <v>283</v>
      </c>
      <c r="F9" s="548" t="s">
        <v>284</v>
      </c>
      <c r="G9" s="549"/>
      <c r="H9" s="549"/>
    </row>
    <row r="10" spans="1:8" ht="12">
      <c r="A10" s="298" t="s">
        <v>285</v>
      </c>
      <c r="B10" s="299" t="s">
        <v>286</v>
      </c>
      <c r="C10" s="46"/>
      <c r="D10" s="46">
        <v>36</v>
      </c>
      <c r="E10" s="298" t="s">
        <v>287</v>
      </c>
      <c r="F10" s="548" t="s">
        <v>288</v>
      </c>
      <c r="G10" s="549"/>
      <c r="H10" s="549"/>
    </row>
    <row r="11" spans="1:8" ht="12">
      <c r="A11" s="298" t="s">
        <v>289</v>
      </c>
      <c r="B11" s="299" t="s">
        <v>290</v>
      </c>
      <c r="C11" s="46"/>
      <c r="D11" s="46">
        <v>4</v>
      </c>
      <c r="E11" s="300" t="s">
        <v>291</v>
      </c>
      <c r="F11" s="548" t="s">
        <v>292</v>
      </c>
      <c r="G11" s="549">
        <v>0</v>
      </c>
      <c r="H11" s="549">
        <v>0</v>
      </c>
    </row>
    <row r="12" spans="1:8" ht="12">
      <c r="A12" s="298" t="s">
        <v>293</v>
      </c>
      <c r="B12" s="299" t="s">
        <v>294</v>
      </c>
      <c r="C12" s="46">
        <v>0</v>
      </c>
      <c r="D12" s="46"/>
      <c r="E12" s="300" t="s">
        <v>77</v>
      </c>
      <c r="F12" s="548" t="s">
        <v>295</v>
      </c>
      <c r="G12" s="549"/>
      <c r="H12" s="549">
        <v>139</v>
      </c>
    </row>
    <row r="13" spans="1:18" ht="12">
      <c r="A13" s="298" t="s">
        <v>296</v>
      </c>
      <c r="B13" s="299" t="s">
        <v>297</v>
      </c>
      <c r="C13" s="46">
        <v>0</v>
      </c>
      <c r="D13" s="46"/>
      <c r="E13" s="301" t="s">
        <v>50</v>
      </c>
      <c r="F13" s="550" t="s">
        <v>298</v>
      </c>
      <c r="G13" s="547">
        <f>SUM(G9:G12)</f>
        <v>0</v>
      </c>
      <c r="H13" s="547">
        <f>SUM(H9:H12)</f>
        <v>139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299</v>
      </c>
      <c r="B14" s="299" t="s">
        <v>300</v>
      </c>
      <c r="C14" s="46"/>
      <c r="D14" s="46">
        <v>25</v>
      </c>
      <c r="E14" s="300"/>
      <c r="F14" s="551"/>
      <c r="G14" s="552"/>
      <c r="H14" s="552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3" t="s">
        <v>304</v>
      </c>
      <c r="G15" s="549"/>
      <c r="H15" s="549"/>
    </row>
    <row r="16" spans="1:8" ht="12">
      <c r="A16" s="298" t="s">
        <v>305</v>
      </c>
      <c r="B16" s="299" t="s">
        <v>306</v>
      </c>
      <c r="C16" s="47">
        <v>0</v>
      </c>
      <c r="D16" s="47">
        <v>0</v>
      </c>
      <c r="E16" s="298" t="s">
        <v>307</v>
      </c>
      <c r="F16" s="551" t="s">
        <v>308</v>
      </c>
      <c r="G16" s="554"/>
      <c r="H16" s="554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2"/>
      <c r="H17" s="552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2"/>
      <c r="H18" s="552"/>
    </row>
    <row r="19" spans="1:15" ht="12">
      <c r="A19" s="301" t="s">
        <v>50</v>
      </c>
      <c r="B19" s="303" t="s">
        <v>314</v>
      </c>
      <c r="C19" s="49">
        <f>SUM(C9:C15)+C16</f>
        <v>0</v>
      </c>
      <c r="D19" s="49">
        <f>SUM(D9:D15)+D16</f>
        <v>65</v>
      </c>
      <c r="E19" s="304" t="s">
        <v>315</v>
      </c>
      <c r="F19" s="551" t="s">
        <v>316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317</v>
      </c>
      <c r="F20" s="551" t="s">
        <v>318</v>
      </c>
      <c r="G20" s="549"/>
      <c r="H20" s="549"/>
    </row>
    <row r="21" spans="1:8" ht="24">
      <c r="A21" s="296" t="s">
        <v>319</v>
      </c>
      <c r="B21" s="305"/>
      <c r="C21" s="315"/>
      <c r="D21" s="315"/>
      <c r="E21" s="298" t="s">
        <v>320</v>
      </c>
      <c r="F21" s="551" t="s">
        <v>321</v>
      </c>
      <c r="G21" s="549"/>
      <c r="H21" s="549"/>
    </row>
    <row r="22" spans="1:8" ht="24">
      <c r="A22" s="304" t="s">
        <v>322</v>
      </c>
      <c r="B22" s="305" t="s">
        <v>323</v>
      </c>
      <c r="C22" s="46">
        <v>0</v>
      </c>
      <c r="D22" s="46"/>
      <c r="E22" s="304" t="s">
        <v>324</v>
      </c>
      <c r="F22" s="551" t="s">
        <v>325</v>
      </c>
      <c r="G22" s="549"/>
      <c r="H22" s="549"/>
    </row>
    <row r="23" spans="1:8" ht="24">
      <c r="A23" s="298" t="s">
        <v>326</v>
      </c>
      <c r="B23" s="305" t="s">
        <v>327</v>
      </c>
      <c r="C23" s="46"/>
      <c r="D23" s="46">
        <v>0</v>
      </c>
      <c r="E23" s="298" t="s">
        <v>328</v>
      </c>
      <c r="F23" s="551" t="s">
        <v>329</v>
      </c>
      <c r="G23" s="549"/>
      <c r="H23" s="549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3" t="s">
        <v>332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77</v>
      </c>
      <c r="B25" s="305" t="s">
        <v>333</v>
      </c>
      <c r="C25" s="46"/>
      <c r="D25" s="46">
        <v>1</v>
      </c>
      <c r="E25" s="302"/>
      <c r="F25" s="304"/>
      <c r="G25" s="552"/>
      <c r="H25" s="552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1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335</v>
      </c>
      <c r="B28" s="293" t="s">
        <v>336</v>
      </c>
      <c r="C28" s="50">
        <f>C26+C19</f>
        <v>0</v>
      </c>
      <c r="D28" s="50">
        <f>D26+D19</f>
        <v>66</v>
      </c>
      <c r="E28" s="127" t="s">
        <v>337</v>
      </c>
      <c r="F28" s="553" t="s">
        <v>338</v>
      </c>
      <c r="G28" s="547">
        <f>G13+G15+G24</f>
        <v>0</v>
      </c>
      <c r="H28" s="547">
        <f>H13+H15+H24</f>
        <v>139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73</v>
      </c>
      <c r="E30" s="127" t="s">
        <v>341</v>
      </c>
      <c r="F30" s="553" t="s">
        <v>342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846</v>
      </c>
      <c r="B31" s="306" t="s">
        <v>343</v>
      </c>
      <c r="C31" s="46"/>
      <c r="D31" s="46"/>
      <c r="E31" s="296" t="s">
        <v>849</v>
      </c>
      <c r="F31" s="551" t="s">
        <v>344</v>
      </c>
      <c r="G31" s="549"/>
      <c r="H31" s="549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1" t="s">
        <v>348</v>
      </c>
      <c r="G32" s="549"/>
      <c r="H32" s="549"/>
    </row>
    <row r="33" spans="1:18" ht="12">
      <c r="A33" s="128" t="s">
        <v>349</v>
      </c>
      <c r="B33" s="306" t="s">
        <v>350</v>
      </c>
      <c r="C33" s="49">
        <f>C28-C31+C32</f>
        <v>0</v>
      </c>
      <c r="D33" s="49">
        <f>D28-D31+D32</f>
        <v>66</v>
      </c>
      <c r="E33" s="127" t="s">
        <v>351</v>
      </c>
      <c r="F33" s="553" t="s">
        <v>352</v>
      </c>
      <c r="G33" s="53">
        <f>G32-G31+G28</f>
        <v>0</v>
      </c>
      <c r="H33" s="53">
        <f>H32-H31+H28</f>
        <v>139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73</v>
      </c>
      <c r="E34" s="128" t="s">
        <v>355</v>
      </c>
      <c r="F34" s="553" t="s">
        <v>356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359</v>
      </c>
      <c r="B36" s="305" t="s">
        <v>360</v>
      </c>
      <c r="C36" s="46"/>
      <c r="D36" s="46"/>
      <c r="E36" s="308"/>
      <c r="F36" s="304"/>
      <c r="G36" s="552"/>
      <c r="H36" s="552"/>
    </row>
    <row r="37" spans="1:8" ht="24">
      <c r="A37" s="309" t="s">
        <v>361</v>
      </c>
      <c r="B37" s="310" t="s">
        <v>362</v>
      </c>
      <c r="C37" s="429"/>
      <c r="D37" s="429"/>
      <c r="E37" s="308"/>
      <c r="F37" s="556"/>
      <c r="G37" s="552"/>
      <c r="H37" s="552"/>
    </row>
    <row r="38" spans="1:8" ht="12">
      <c r="A38" s="311" t="s">
        <v>363</v>
      </c>
      <c r="B38" s="310" t="s">
        <v>364</v>
      </c>
      <c r="C38" s="126"/>
      <c r="D38" s="126"/>
      <c r="E38" s="308"/>
      <c r="F38" s="556"/>
      <c r="G38" s="552"/>
      <c r="H38" s="552"/>
    </row>
    <row r="39" spans="1:18" ht="12">
      <c r="A39" s="312" t="s">
        <v>365</v>
      </c>
      <c r="B39" s="129" t="s">
        <v>366</v>
      </c>
      <c r="C39" s="459">
        <f>+IF((G33-C33-C35)&gt;0,G33-C33-C35,0)</f>
        <v>0</v>
      </c>
      <c r="D39" s="459">
        <f>+IF((H33-D33-D35)&gt;0,H33-D33-D35,0)</f>
        <v>73</v>
      </c>
      <c r="E39" s="313" t="s">
        <v>367</v>
      </c>
      <c r="F39" s="557" t="s">
        <v>368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7" t="s">
        <v>371</v>
      </c>
      <c r="G40" s="549"/>
      <c r="H40" s="549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73</v>
      </c>
      <c r="E41" s="127" t="s">
        <v>374</v>
      </c>
      <c r="F41" s="570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376</v>
      </c>
      <c r="B42" s="292" t="s">
        <v>377</v>
      </c>
      <c r="C42" s="53">
        <f>C33+C35+C39</f>
        <v>0</v>
      </c>
      <c r="D42" s="53">
        <f>D33+D35+D39</f>
        <v>139</v>
      </c>
      <c r="E42" s="128" t="s">
        <v>378</v>
      </c>
      <c r="F42" s="129" t="s">
        <v>379</v>
      </c>
      <c r="G42" s="53">
        <f>G39+G33</f>
        <v>0</v>
      </c>
      <c r="H42" s="53">
        <f>H39+H33</f>
        <v>139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3"/>
      <c r="C43" s="424"/>
      <c r="D43" s="424"/>
      <c r="E43" s="425"/>
      <c r="F43" s="559"/>
      <c r="G43" s="424"/>
      <c r="H43" s="424"/>
    </row>
    <row r="44" spans="1:8" ht="12">
      <c r="A44" s="314"/>
      <c r="B44" s="423"/>
      <c r="C44" s="424"/>
      <c r="D44" s="424"/>
      <c r="E44" s="425"/>
      <c r="F44" s="559"/>
      <c r="G44" s="424"/>
      <c r="H44" s="424"/>
    </row>
    <row r="45" spans="1:8" ht="12">
      <c r="A45" s="587" t="s">
        <v>856</v>
      </c>
      <c r="B45" s="587"/>
      <c r="C45" s="587"/>
      <c r="D45" s="587"/>
      <c r="E45" s="587"/>
      <c r="F45" s="559"/>
      <c r="G45" s="424"/>
      <c r="H45" s="424"/>
    </row>
    <row r="46" spans="1:8" ht="12">
      <c r="A46" s="314"/>
      <c r="B46" s="423"/>
      <c r="C46" s="424"/>
      <c r="D46" s="424"/>
      <c r="E46" s="425"/>
      <c r="F46" s="559"/>
      <c r="G46" s="424"/>
      <c r="H46" s="424"/>
    </row>
    <row r="47" spans="1:8" ht="12">
      <c r="A47" s="314"/>
      <c r="B47" s="423"/>
      <c r="C47" s="424"/>
      <c r="D47" s="424"/>
      <c r="E47" s="425"/>
      <c r="F47" s="559"/>
      <c r="G47" s="424"/>
      <c r="H47" s="424"/>
    </row>
    <row r="48" spans="1:15" ht="12">
      <c r="A48" s="502" t="s">
        <v>271</v>
      </c>
      <c r="B48" s="574" t="s">
        <v>864</v>
      </c>
      <c r="C48" s="426"/>
      <c r="D48" s="582"/>
      <c r="E48" s="582"/>
      <c r="F48" s="582"/>
      <c r="G48" s="582"/>
      <c r="H48" s="582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4"/>
      <c r="D49" s="424"/>
      <c r="E49" s="559"/>
      <c r="F49" s="559"/>
      <c r="G49" s="562"/>
      <c r="H49" s="562"/>
    </row>
    <row r="50" spans="1:8" ht="12.75" customHeight="1">
      <c r="A50" s="560"/>
      <c r="B50" s="561"/>
      <c r="C50" s="427" t="s">
        <v>777</v>
      </c>
      <c r="D50" s="583"/>
      <c r="E50" s="583"/>
      <c r="F50" s="583"/>
      <c r="G50" s="583"/>
      <c r="H50" s="583"/>
    </row>
    <row r="51" spans="1:8" ht="12">
      <c r="A51" s="563"/>
      <c r="B51" s="559"/>
      <c r="C51" s="424"/>
      <c r="D51" s="424"/>
      <c r="E51" s="559"/>
      <c r="F51" s="559"/>
      <c r="G51" s="562"/>
      <c r="H51" s="562"/>
    </row>
    <row r="52" spans="1:8" ht="12">
      <c r="A52" s="563"/>
      <c r="B52" s="559"/>
      <c r="C52" s="424"/>
      <c r="D52" s="424"/>
      <c r="E52" s="559"/>
      <c r="F52" s="559"/>
      <c r="G52" s="562"/>
      <c r="H52" s="562"/>
    </row>
    <row r="53" spans="1:8" ht="12">
      <c r="A53" s="563"/>
      <c r="B53" s="559"/>
      <c r="C53" s="424"/>
      <c r="D53" s="424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G7" sqref="G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380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381</v>
      </c>
      <c r="B4" s="469" t="str">
        <f>'справка №1-БАЛАНС'!E3</f>
        <v>МЕН ИНВЕСТМЪНТ ГРУП АД</v>
      </c>
      <c r="C4" s="540" t="s">
        <v>2</v>
      </c>
      <c r="D4" s="540">
        <f>'справка №1-БАЛАНС'!H3</f>
        <v>131401376</v>
      </c>
      <c r="E4" s="323"/>
      <c r="F4" s="323"/>
    </row>
    <row r="5" spans="1:4" ht="15">
      <c r="A5" s="469" t="s">
        <v>273</v>
      </c>
      <c r="B5" s="469" t="str">
        <f>'справка №1-БАЛАНС'!E4</f>
        <v>КОНСОЛИДИРАН</v>
      </c>
      <c r="C5" s="541" t="s">
        <v>3</v>
      </c>
      <c r="D5" s="540" t="str">
        <f>'справка №1-БАЛАНС'!H4</f>
        <v> </v>
      </c>
    </row>
    <row r="6" spans="1:6" ht="12" customHeight="1">
      <c r="A6" s="470" t="s">
        <v>4</v>
      </c>
      <c r="B6" s="505" t="str">
        <f>'справка №1-БАЛАНС'!E5</f>
        <v>01.01.2013-31.03.2013</v>
      </c>
      <c r="C6" s="471"/>
      <c r="D6" s="472" t="s">
        <v>274</v>
      </c>
      <c r="F6" s="325"/>
    </row>
    <row r="7" spans="1:6" ht="33.75" customHeight="1">
      <c r="A7" s="326" t="s">
        <v>382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383</v>
      </c>
      <c r="B9" s="331"/>
      <c r="C9" s="55"/>
      <c r="D9" s="55"/>
      <c r="E9" s="130"/>
      <c r="F9" s="130"/>
    </row>
    <row r="10" spans="1:6" ht="12">
      <c r="A10" s="332" t="s">
        <v>384</v>
      </c>
      <c r="B10" s="333" t="s">
        <v>385</v>
      </c>
      <c r="C10" s="54"/>
      <c r="D10" s="54">
        <v>139</v>
      </c>
      <c r="E10" s="130"/>
      <c r="F10" s="130"/>
    </row>
    <row r="11" spans="1:13" ht="12">
      <c r="A11" s="332" t="s">
        <v>386</v>
      </c>
      <c r="B11" s="333" t="s">
        <v>387</v>
      </c>
      <c r="C11" s="54"/>
      <c r="D11" s="54">
        <v>-25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388</v>
      </c>
      <c r="B12" s="333" t="s">
        <v>389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390</v>
      </c>
      <c r="B13" s="333" t="s">
        <v>391</v>
      </c>
      <c r="C13" s="54"/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392</v>
      </c>
      <c r="B14" s="333" t="s">
        <v>393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394</v>
      </c>
      <c r="B15" s="333" t="s">
        <v>395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396</v>
      </c>
      <c r="B16" s="333" t="s">
        <v>397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398</v>
      </c>
      <c r="B17" s="333" t="s">
        <v>399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400</v>
      </c>
      <c r="B18" s="335" t="s">
        <v>401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402</v>
      </c>
      <c r="B19" s="333" t="s">
        <v>403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404</v>
      </c>
      <c r="B20" s="337" t="s">
        <v>405</v>
      </c>
      <c r="C20" s="55">
        <f>SUM(C10:C19)</f>
        <v>0</v>
      </c>
      <c r="D20" s="55">
        <f>SUM(D10:D19)</f>
        <v>114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406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407</v>
      </c>
      <c r="B22" s="333" t="s">
        <v>408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409</v>
      </c>
      <c r="B23" s="333" t="s">
        <v>410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411</v>
      </c>
      <c r="B24" s="333" t="s">
        <v>412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413</v>
      </c>
      <c r="B25" s="333" t="s">
        <v>414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415</v>
      </c>
      <c r="B26" s="333" t="s">
        <v>416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417</v>
      </c>
      <c r="B27" s="333" t="s">
        <v>418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419</v>
      </c>
      <c r="B28" s="333" t="s">
        <v>420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421</v>
      </c>
      <c r="B29" s="333" t="s">
        <v>422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400</v>
      </c>
      <c r="B30" s="333" t="s">
        <v>423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424</v>
      </c>
      <c r="B31" s="333" t="s">
        <v>425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426</v>
      </c>
      <c r="B32" s="337" t="s">
        <v>427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428</v>
      </c>
      <c r="B33" s="338"/>
      <c r="C33" s="339"/>
      <c r="D33" s="339"/>
      <c r="E33" s="130"/>
      <c r="F33" s="130"/>
    </row>
    <row r="34" spans="1:6" ht="12">
      <c r="A34" s="332" t="s">
        <v>429</v>
      </c>
      <c r="B34" s="333" t="s">
        <v>430</v>
      </c>
      <c r="C34" s="54"/>
      <c r="D34" s="54"/>
      <c r="E34" s="130"/>
      <c r="F34" s="130"/>
    </row>
    <row r="35" spans="1:6" ht="12">
      <c r="A35" s="334" t="s">
        <v>431</v>
      </c>
      <c r="B35" s="333" t="s">
        <v>432</v>
      </c>
      <c r="C35" s="54"/>
      <c r="D35" s="54"/>
      <c r="E35" s="130"/>
      <c r="F35" s="130"/>
    </row>
    <row r="36" spans="1:6" ht="12">
      <c r="A36" s="332" t="s">
        <v>433</v>
      </c>
      <c r="B36" s="333" t="s">
        <v>434</v>
      </c>
      <c r="C36" s="54"/>
      <c r="D36" s="54"/>
      <c r="E36" s="130"/>
      <c r="F36" s="130"/>
    </row>
    <row r="37" spans="1:6" ht="12">
      <c r="A37" s="332" t="s">
        <v>435</v>
      </c>
      <c r="B37" s="333" t="s">
        <v>436</v>
      </c>
      <c r="C37" s="54"/>
      <c r="D37" s="54"/>
      <c r="E37" s="130"/>
      <c r="F37" s="130"/>
    </row>
    <row r="38" spans="1:6" ht="12">
      <c r="A38" s="332" t="s">
        <v>437</v>
      </c>
      <c r="B38" s="333" t="s">
        <v>438</v>
      </c>
      <c r="C38" s="54">
        <v>0</v>
      </c>
      <c r="D38" s="54"/>
      <c r="E38" s="130"/>
      <c r="F38" s="130"/>
    </row>
    <row r="39" spans="1:6" ht="12">
      <c r="A39" s="332" t="s">
        <v>439</v>
      </c>
      <c r="B39" s="333" t="s">
        <v>440</v>
      </c>
      <c r="C39" s="54">
        <v>0</v>
      </c>
      <c r="D39" s="54"/>
      <c r="E39" s="130"/>
      <c r="F39" s="130"/>
    </row>
    <row r="40" spans="1:6" ht="12">
      <c r="A40" s="332" t="s">
        <v>441</v>
      </c>
      <c r="B40" s="333" t="s">
        <v>442</v>
      </c>
      <c r="C40" s="54"/>
      <c r="D40" s="54"/>
      <c r="E40" s="130"/>
      <c r="F40" s="130"/>
    </row>
    <row r="41" spans="1:8" ht="12">
      <c r="A41" s="332" t="s">
        <v>443</v>
      </c>
      <c r="B41" s="333" t="s">
        <v>444</v>
      </c>
      <c r="C41" s="54"/>
      <c r="D41" s="54"/>
      <c r="E41" s="130"/>
      <c r="F41" s="130"/>
      <c r="G41" s="133"/>
      <c r="H41" s="133"/>
    </row>
    <row r="42" spans="1:8" ht="12">
      <c r="A42" s="336" t="s">
        <v>445</v>
      </c>
      <c r="B42" s="337" t="s">
        <v>446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447</v>
      </c>
      <c r="B43" s="337" t="s">
        <v>448</v>
      </c>
      <c r="C43" s="55">
        <f>C42+C32+C20</f>
        <v>0</v>
      </c>
      <c r="D43" s="55">
        <f>D42+D32+D20</f>
        <v>114</v>
      </c>
      <c r="E43" s="130"/>
      <c r="F43" s="130"/>
      <c r="G43" s="133"/>
      <c r="H43" s="133"/>
    </row>
    <row r="44" spans="1:8" ht="12">
      <c r="A44" s="330" t="s">
        <v>449</v>
      </c>
      <c r="B44" s="338" t="s">
        <v>450</v>
      </c>
      <c r="C44" s="132">
        <v>454</v>
      </c>
      <c r="D44" s="132">
        <v>340</v>
      </c>
      <c r="E44" s="130"/>
      <c r="F44" s="130"/>
      <c r="G44" s="133"/>
      <c r="H44" s="133"/>
    </row>
    <row r="45" spans="1:8" ht="12">
      <c r="A45" s="330" t="s">
        <v>451</v>
      </c>
      <c r="B45" s="338" t="s">
        <v>452</v>
      </c>
      <c r="C45" s="55">
        <f>C44+C43</f>
        <v>454</v>
      </c>
      <c r="D45" s="55">
        <f>D44+D43</f>
        <v>454</v>
      </c>
      <c r="E45" s="130"/>
      <c r="F45" s="130"/>
      <c r="G45" s="133"/>
      <c r="H45" s="133"/>
    </row>
    <row r="46" spans="1:8" ht="12">
      <c r="A46" s="332" t="s">
        <v>453</v>
      </c>
      <c r="B46" s="338" t="s">
        <v>454</v>
      </c>
      <c r="C46" s="56"/>
      <c r="D46" s="56"/>
      <c r="E46" s="130"/>
      <c r="F46" s="130"/>
      <c r="G46" s="133"/>
      <c r="H46" s="133"/>
    </row>
    <row r="47" spans="1:8" ht="12">
      <c r="A47" s="332" t="s">
        <v>455</v>
      </c>
      <c r="B47" s="338" t="s">
        <v>456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4" t="s">
        <v>863</v>
      </c>
      <c r="B49" s="435"/>
      <c r="C49" s="319"/>
      <c r="D49" s="436"/>
      <c r="E49" s="343"/>
      <c r="G49" s="133"/>
      <c r="H49" s="133"/>
    </row>
    <row r="50" spans="1:8" ht="12">
      <c r="A50" s="318"/>
      <c r="B50" s="435"/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777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8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1">
      <selection activeCell="C43" sqref="C42:C43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89" t="s">
        <v>457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1" t="str">
        <f>'справка №1-БАЛАНС'!E3</f>
        <v>МЕН ИНВЕСТМЪНТ ГРУП АД</v>
      </c>
      <c r="C3" s="591"/>
      <c r="D3" s="591"/>
      <c r="E3" s="591"/>
      <c r="F3" s="591"/>
      <c r="G3" s="591"/>
      <c r="H3" s="591"/>
      <c r="I3" s="591"/>
      <c r="J3" s="475"/>
      <c r="K3" s="593" t="s">
        <v>2</v>
      </c>
      <c r="L3" s="593"/>
      <c r="M3" s="477">
        <f>'справка №1-БАЛАНС'!H3</f>
        <v>131401376</v>
      </c>
      <c r="N3" s="2"/>
    </row>
    <row r="4" spans="1:15" s="531" customFormat="1" ht="13.5" customHeight="1">
      <c r="A4" s="466" t="s">
        <v>458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4</v>
      </c>
      <c r="B5" s="595" t="str">
        <f>'справка №1-БАЛАНС'!E5</f>
        <v>01.01.2013-31.03.2013</v>
      </c>
      <c r="C5" s="595"/>
      <c r="D5" s="595"/>
      <c r="E5" s="595"/>
      <c r="F5" s="478"/>
      <c r="G5" s="478"/>
      <c r="H5" s="478"/>
      <c r="I5" s="478"/>
      <c r="J5" s="478"/>
      <c r="K5" s="479"/>
      <c r="L5" s="325"/>
      <c r="M5" s="480" t="s">
        <v>5</v>
      </c>
      <c r="N5" s="4"/>
    </row>
    <row r="6" spans="1:14" s="532" customFormat="1" ht="21.75" customHeight="1">
      <c r="A6" s="206"/>
      <c r="B6" s="210"/>
      <c r="C6" s="177"/>
      <c r="D6" s="200" t="s">
        <v>459</v>
      </c>
      <c r="E6" s="6"/>
      <c r="F6" s="6"/>
      <c r="G6" s="6"/>
      <c r="H6" s="6"/>
      <c r="I6" s="6" t="s">
        <v>460</v>
      </c>
      <c r="J6" s="199"/>
      <c r="K6" s="186"/>
      <c r="L6" s="177"/>
      <c r="M6" s="180"/>
      <c r="N6" s="135"/>
    </row>
    <row r="7" spans="1:14" s="532" customFormat="1" ht="60">
      <c r="A7" s="207" t="s">
        <v>461</v>
      </c>
      <c r="B7" s="211" t="s">
        <v>462</v>
      </c>
      <c r="C7" s="178" t="s">
        <v>463</v>
      </c>
      <c r="D7" s="208" t="s">
        <v>464</v>
      </c>
      <c r="E7" s="177" t="s">
        <v>465</v>
      </c>
      <c r="F7" s="6" t="s">
        <v>466</v>
      </c>
      <c r="G7" s="6"/>
      <c r="H7" s="6"/>
      <c r="I7" s="177" t="s">
        <v>467</v>
      </c>
      <c r="J7" s="201" t="s">
        <v>468</v>
      </c>
      <c r="K7" s="178" t="s">
        <v>469</v>
      </c>
      <c r="L7" s="178" t="s">
        <v>470</v>
      </c>
      <c r="M7" s="205" t="s">
        <v>471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472</v>
      </c>
      <c r="G8" s="5" t="s">
        <v>473</v>
      </c>
      <c r="H8" s="5" t="s">
        <v>474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475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8">
        <f>'справка №1-БАЛАНС'!H17</f>
        <v>700</v>
      </c>
      <c r="D11" s="58">
        <f>'справка №1-БАЛАНС'!H19</f>
        <v>0</v>
      </c>
      <c r="E11" s="58">
        <f>'справка №1-БАЛАНС'!H20</f>
        <v>202</v>
      </c>
      <c r="F11" s="58">
        <f>'справка №1-БАЛАНС'!H22</f>
        <v>0</v>
      </c>
      <c r="G11" s="58">
        <f>'справка №1-БАЛАНС'!H23</f>
        <v>0</v>
      </c>
      <c r="H11" s="60">
        <v>18</v>
      </c>
      <c r="I11" s="58">
        <f>'справка №1-БАЛАНС'!H28+'справка №1-БАЛАНС'!H31</f>
        <v>66</v>
      </c>
      <c r="J11" s="58">
        <f>'справка №1-БАЛАНС'!H29+'справка №1-БАЛАНС'!H32</f>
        <v>-445</v>
      </c>
      <c r="K11" s="60"/>
      <c r="L11" s="344">
        <f>SUM(C11:K11)</f>
        <v>541</v>
      </c>
      <c r="M11" s="58">
        <f>'справка №1-БАЛАНС'!H39</f>
        <v>152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479</v>
      </c>
      <c r="B12" s="17" t="s">
        <v>480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481</v>
      </c>
      <c r="B13" s="8" t="s">
        <v>482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483</v>
      </c>
      <c r="B14" s="8" t="s">
        <v>484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485</v>
      </c>
      <c r="B15" s="17" t="s">
        <v>486</v>
      </c>
      <c r="C15" s="61">
        <f>C11+C12</f>
        <v>700</v>
      </c>
      <c r="D15" s="61">
        <f aca="true" t="shared" si="2" ref="D15:M15">D11+D12</f>
        <v>0</v>
      </c>
      <c r="E15" s="61">
        <f t="shared" si="2"/>
        <v>202</v>
      </c>
      <c r="F15" s="61">
        <f t="shared" si="2"/>
        <v>0</v>
      </c>
      <c r="G15" s="61">
        <f t="shared" si="2"/>
        <v>0</v>
      </c>
      <c r="H15" s="61">
        <f t="shared" si="2"/>
        <v>18</v>
      </c>
      <c r="I15" s="61">
        <f t="shared" si="2"/>
        <v>66</v>
      </c>
      <c r="J15" s="61">
        <f t="shared" si="2"/>
        <v>-445</v>
      </c>
      <c r="K15" s="61">
        <f t="shared" si="2"/>
        <v>0</v>
      </c>
      <c r="L15" s="344">
        <f t="shared" si="1"/>
        <v>541</v>
      </c>
      <c r="M15" s="61">
        <f t="shared" si="2"/>
        <v>152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487</v>
      </c>
      <c r="B16" s="21" t="s">
        <v>488</v>
      </c>
      <c r="C16" s="182"/>
      <c r="D16" s="183"/>
      <c r="E16" s="183"/>
      <c r="F16" s="183"/>
      <c r="G16" s="183"/>
      <c r="H16" s="184"/>
      <c r="I16" s="197">
        <f>+'справка №1-БАЛАНС'!G31</f>
        <v>66</v>
      </c>
      <c r="J16" s="345">
        <f>+'справка №1-БАЛАНС'!G32</f>
        <v>0</v>
      </c>
      <c r="K16" s="60"/>
      <c r="L16" s="344">
        <f t="shared" si="1"/>
        <v>66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489</v>
      </c>
      <c r="B17" s="8" t="s">
        <v>490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491</v>
      </c>
      <c r="B18" s="18" t="s">
        <v>492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493</v>
      </c>
      <c r="B19" s="18" t="s">
        <v>494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495</v>
      </c>
      <c r="B20" s="8" t="s">
        <v>496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497</v>
      </c>
      <c r="B21" s="8" t="s">
        <v>498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499</v>
      </c>
      <c r="B22" s="8" t="s">
        <v>500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501</v>
      </c>
      <c r="B23" s="8" t="s">
        <v>502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503</v>
      </c>
      <c r="B24" s="8" t="s">
        <v>504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499</v>
      </c>
      <c r="B25" s="8" t="s">
        <v>505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501</v>
      </c>
      <c r="B26" s="8" t="s">
        <v>506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507</v>
      </c>
      <c r="B27" s="8" t="s">
        <v>508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509</v>
      </c>
      <c r="B28" s="8" t="s">
        <v>510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511</v>
      </c>
      <c r="B29" s="17" t="s">
        <v>512</v>
      </c>
      <c r="C29" s="59">
        <f>C17+C20+C21+C24+C28+C27+C15+C16</f>
        <v>700</v>
      </c>
      <c r="D29" s="59">
        <f aca="true" t="shared" si="6" ref="D29:M29">D17+D20+D21+D24+D28+D27+D15+D16</f>
        <v>0</v>
      </c>
      <c r="E29" s="59">
        <f t="shared" si="6"/>
        <v>202</v>
      </c>
      <c r="F29" s="59">
        <f t="shared" si="6"/>
        <v>0</v>
      </c>
      <c r="G29" s="59">
        <f t="shared" si="6"/>
        <v>0</v>
      </c>
      <c r="H29" s="59">
        <f t="shared" si="6"/>
        <v>18</v>
      </c>
      <c r="I29" s="59">
        <f t="shared" si="6"/>
        <v>132</v>
      </c>
      <c r="J29" s="59">
        <f t="shared" si="6"/>
        <v>-445</v>
      </c>
      <c r="K29" s="59">
        <f t="shared" si="6"/>
        <v>0</v>
      </c>
      <c r="L29" s="344">
        <f t="shared" si="1"/>
        <v>607</v>
      </c>
      <c r="M29" s="59">
        <f t="shared" si="6"/>
        <v>152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513</v>
      </c>
      <c r="B30" s="8" t="s">
        <v>514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515</v>
      </c>
      <c r="B31" s="8" t="s">
        <v>516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517</v>
      </c>
      <c r="B32" s="17" t="s">
        <v>518</v>
      </c>
      <c r="C32" s="59">
        <f aca="true" t="shared" si="7" ref="C32:K32">C29+C30+C31</f>
        <v>700</v>
      </c>
      <c r="D32" s="59">
        <f t="shared" si="7"/>
        <v>0</v>
      </c>
      <c r="E32" s="59">
        <f t="shared" si="7"/>
        <v>202</v>
      </c>
      <c r="F32" s="59">
        <f t="shared" si="7"/>
        <v>0</v>
      </c>
      <c r="G32" s="59">
        <f t="shared" si="7"/>
        <v>0</v>
      </c>
      <c r="H32" s="59">
        <f t="shared" si="7"/>
        <v>18</v>
      </c>
      <c r="I32" s="59">
        <f t="shared" si="7"/>
        <v>132</v>
      </c>
      <c r="J32" s="59">
        <f t="shared" si="7"/>
        <v>-445</v>
      </c>
      <c r="K32" s="59">
        <f t="shared" si="7"/>
        <v>0</v>
      </c>
      <c r="L32" s="344">
        <f t="shared" si="1"/>
        <v>607</v>
      </c>
      <c r="M32" s="59">
        <f>M29+M30+M31</f>
        <v>152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857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865</v>
      </c>
      <c r="B38" s="19"/>
      <c r="C38" s="15"/>
      <c r="D38" s="590"/>
      <c r="E38" s="590"/>
      <c r="F38" s="590"/>
      <c r="G38" s="590"/>
      <c r="H38" s="590"/>
      <c r="I38" s="590"/>
      <c r="J38" s="15" t="s">
        <v>852</v>
      </c>
      <c r="K38" s="15"/>
      <c r="L38" s="590"/>
      <c r="M38" s="590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A35" sqref="A3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519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381</v>
      </c>
      <c r="B2" s="601"/>
      <c r="C2" s="602" t="str">
        <f>'справка №1-БАЛАНС'!E3</f>
        <v>МЕН ИНВЕСТМЪНТ ГРУП АД</v>
      </c>
      <c r="D2" s="602"/>
      <c r="E2" s="602"/>
      <c r="F2" s="602"/>
      <c r="G2" s="602"/>
      <c r="H2" s="602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131401376</v>
      </c>
      <c r="P2" s="482"/>
      <c r="Q2" s="482"/>
      <c r="R2" s="525"/>
    </row>
    <row r="3" spans="1:18" ht="15">
      <c r="A3" s="600" t="s">
        <v>4</v>
      </c>
      <c r="B3" s="601"/>
      <c r="C3" s="603" t="str">
        <f>'справка №1-БАЛАНС'!E5</f>
        <v>01.01.2013-31.03.2013</v>
      </c>
      <c r="D3" s="603"/>
      <c r="E3" s="603"/>
      <c r="F3" s="484"/>
      <c r="G3" s="484"/>
      <c r="H3" s="484"/>
      <c r="I3" s="484"/>
      <c r="J3" s="484"/>
      <c r="K3" s="484"/>
      <c r="L3" s="484"/>
      <c r="M3" s="608" t="s">
        <v>3</v>
      </c>
      <c r="N3" s="608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520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521</v>
      </c>
    </row>
    <row r="5" spans="1:18" s="100" customFormat="1" ht="30.75" customHeight="1">
      <c r="A5" s="609" t="s">
        <v>461</v>
      </c>
      <c r="B5" s="610"/>
      <c r="C5" s="596" t="s">
        <v>7</v>
      </c>
      <c r="D5" s="356" t="s">
        <v>522</v>
      </c>
      <c r="E5" s="356"/>
      <c r="F5" s="356"/>
      <c r="G5" s="356"/>
      <c r="H5" s="356" t="s">
        <v>523</v>
      </c>
      <c r="I5" s="356"/>
      <c r="J5" s="606" t="s">
        <v>524</v>
      </c>
      <c r="K5" s="356" t="s">
        <v>525</v>
      </c>
      <c r="L5" s="356"/>
      <c r="M5" s="356"/>
      <c r="N5" s="356"/>
      <c r="O5" s="356" t="s">
        <v>523</v>
      </c>
      <c r="P5" s="356"/>
      <c r="Q5" s="606" t="s">
        <v>526</v>
      </c>
      <c r="R5" s="606" t="s">
        <v>527</v>
      </c>
    </row>
    <row r="6" spans="1:18" s="100" customFormat="1" ht="48">
      <c r="A6" s="611"/>
      <c r="B6" s="612"/>
      <c r="C6" s="597"/>
      <c r="D6" s="357" t="s">
        <v>528</v>
      </c>
      <c r="E6" s="357" t="s">
        <v>529</v>
      </c>
      <c r="F6" s="357" t="s">
        <v>530</v>
      </c>
      <c r="G6" s="357" t="s">
        <v>531</v>
      </c>
      <c r="H6" s="357" t="s">
        <v>532</v>
      </c>
      <c r="I6" s="357" t="s">
        <v>533</v>
      </c>
      <c r="J6" s="607"/>
      <c r="K6" s="357" t="s">
        <v>528</v>
      </c>
      <c r="L6" s="357" t="s">
        <v>534</v>
      </c>
      <c r="M6" s="357" t="s">
        <v>535</v>
      </c>
      <c r="N6" s="357" t="s">
        <v>536</v>
      </c>
      <c r="O6" s="357" t="s">
        <v>532</v>
      </c>
      <c r="P6" s="357" t="s">
        <v>533</v>
      </c>
      <c r="Q6" s="607"/>
      <c r="R6" s="607"/>
    </row>
    <row r="7" spans="1:18" s="100" customFormat="1" ht="12">
      <c r="A7" s="359" t="s">
        <v>537</v>
      </c>
      <c r="B7" s="359"/>
      <c r="C7" s="360" t="s">
        <v>14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538</v>
      </c>
      <c r="B8" s="362" t="s">
        <v>539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540</v>
      </c>
      <c r="B9" s="365" t="s">
        <v>541</v>
      </c>
      <c r="C9" s="366" t="s">
        <v>542</v>
      </c>
      <c r="D9" s="189">
        <v>347</v>
      </c>
      <c r="E9" s="189"/>
      <c r="F9" s="189"/>
      <c r="G9" s="74">
        <f>D9+E9-F9</f>
        <v>347</v>
      </c>
      <c r="H9" s="65"/>
      <c r="I9" s="65"/>
      <c r="J9" s="74">
        <f>G9+H9-I9</f>
        <v>347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347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5" t="s">
        <v>543</v>
      </c>
      <c r="B10" s="365" t="s">
        <v>544</v>
      </c>
      <c r="C10" s="366" t="s">
        <v>545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5" t="s">
        <v>546</v>
      </c>
      <c r="B11" s="365" t="s">
        <v>547</v>
      </c>
      <c r="C11" s="366" t="s">
        <v>548</v>
      </c>
      <c r="D11" s="189">
        <v>0</v>
      </c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>
        <v>0</v>
      </c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5" t="s">
        <v>549</v>
      </c>
      <c r="B12" s="365" t="s">
        <v>550</v>
      </c>
      <c r="C12" s="366" t="s">
        <v>551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5" t="s">
        <v>552</v>
      </c>
      <c r="B13" s="365" t="s">
        <v>553</v>
      </c>
      <c r="C13" s="366" t="s">
        <v>554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/>
      <c r="I13" s="65"/>
      <c r="J13" s="74">
        <f t="shared" si="3"/>
        <v>0</v>
      </c>
      <c r="K13" s="65">
        <v>0</v>
      </c>
      <c r="L13" s="65">
        <v>0</v>
      </c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5" t="s">
        <v>555</v>
      </c>
      <c r="B14" s="365" t="s">
        <v>556</v>
      </c>
      <c r="C14" s="366" t="s">
        <v>557</v>
      </c>
      <c r="D14" s="189">
        <v>82</v>
      </c>
      <c r="E14" s="189"/>
      <c r="F14" s="189"/>
      <c r="G14" s="74">
        <f t="shared" si="2"/>
        <v>82</v>
      </c>
      <c r="H14" s="65"/>
      <c r="I14" s="65"/>
      <c r="J14" s="74">
        <f t="shared" si="3"/>
        <v>82</v>
      </c>
      <c r="K14" s="65"/>
      <c r="L14" s="65">
        <v>5</v>
      </c>
      <c r="M14" s="65"/>
      <c r="N14" s="74">
        <f t="shared" si="4"/>
        <v>5</v>
      </c>
      <c r="O14" s="65"/>
      <c r="P14" s="65"/>
      <c r="Q14" s="74">
        <f t="shared" si="0"/>
        <v>5</v>
      </c>
      <c r="R14" s="74">
        <f t="shared" si="1"/>
        <v>77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853</v>
      </c>
      <c r="B15" s="373" t="s">
        <v>854</v>
      </c>
      <c r="C15" s="455" t="s">
        <v>855</v>
      </c>
      <c r="D15" s="456">
        <v>0</v>
      </c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5" t="s">
        <v>558</v>
      </c>
      <c r="B16" s="193" t="s">
        <v>559</v>
      </c>
      <c r="C16" s="366" t="s">
        <v>560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5"/>
      <c r="B17" s="367" t="s">
        <v>561</v>
      </c>
      <c r="C17" s="368" t="s">
        <v>562</v>
      </c>
      <c r="D17" s="194">
        <f>SUM(D9:D16)</f>
        <v>429</v>
      </c>
      <c r="E17" s="194">
        <f>SUM(E9:E16)</f>
        <v>0</v>
      </c>
      <c r="F17" s="194">
        <f>SUM(F9:F16)</f>
        <v>0</v>
      </c>
      <c r="G17" s="74">
        <f t="shared" si="2"/>
        <v>429</v>
      </c>
      <c r="H17" s="75">
        <f>SUM(H9:H16)</f>
        <v>0</v>
      </c>
      <c r="I17" s="75">
        <f>SUM(I9:I16)</f>
        <v>0</v>
      </c>
      <c r="J17" s="74">
        <f t="shared" si="3"/>
        <v>429</v>
      </c>
      <c r="K17" s="75">
        <f>SUM(K9:K16)</f>
        <v>0</v>
      </c>
      <c r="L17" s="75">
        <f>SUM(L9:L16)</f>
        <v>5</v>
      </c>
      <c r="M17" s="75">
        <f>SUM(M9:M16)</f>
        <v>0</v>
      </c>
      <c r="N17" s="74">
        <f t="shared" si="4"/>
        <v>5</v>
      </c>
      <c r="O17" s="75">
        <f>SUM(O9:O16)</f>
        <v>0</v>
      </c>
      <c r="P17" s="75">
        <f>SUM(P9:P16)</f>
        <v>0</v>
      </c>
      <c r="Q17" s="74">
        <f t="shared" si="5"/>
        <v>5</v>
      </c>
      <c r="R17" s="74">
        <f t="shared" si="6"/>
        <v>424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69" t="s">
        <v>563</v>
      </c>
      <c r="B18" s="370" t="s">
        <v>564</v>
      </c>
      <c r="C18" s="368" t="s">
        <v>565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1" t="s">
        <v>566</v>
      </c>
      <c r="B19" s="370" t="s">
        <v>567</v>
      </c>
      <c r="C19" s="368" t="s">
        <v>568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2" t="s">
        <v>569</v>
      </c>
      <c r="B20" s="362" t="s">
        <v>570</v>
      </c>
      <c r="C20" s="366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5" t="s">
        <v>540</v>
      </c>
      <c r="B21" s="365" t="s">
        <v>571</v>
      </c>
      <c r="C21" s="366" t="s">
        <v>572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5" t="s">
        <v>543</v>
      </c>
      <c r="B22" s="365" t="s">
        <v>573</v>
      </c>
      <c r="C22" s="366" t="s">
        <v>574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3" t="s">
        <v>546</v>
      </c>
      <c r="B23" s="373" t="s">
        <v>575</v>
      </c>
      <c r="C23" s="366" t="s">
        <v>576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5" t="s">
        <v>549</v>
      </c>
      <c r="B24" s="374" t="s">
        <v>559</v>
      </c>
      <c r="C24" s="366" t="s">
        <v>577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5"/>
      <c r="B25" s="367" t="s">
        <v>833</v>
      </c>
      <c r="C25" s="375" t="s">
        <v>579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2" t="s">
        <v>580</v>
      </c>
      <c r="B26" s="376" t="s">
        <v>581</v>
      </c>
      <c r="C26" s="377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1"/>
    </row>
    <row r="27" spans="1:28" ht="12">
      <c r="A27" s="365" t="s">
        <v>540</v>
      </c>
      <c r="B27" s="378" t="s">
        <v>847</v>
      </c>
      <c r="C27" s="379" t="s">
        <v>582</v>
      </c>
      <c r="D27" s="192">
        <f>SUM(D28:D31)</f>
        <v>25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25</v>
      </c>
      <c r="H27" s="70">
        <f t="shared" si="8"/>
        <v>0</v>
      </c>
      <c r="I27" s="70">
        <f t="shared" si="8"/>
        <v>0</v>
      </c>
      <c r="J27" s="71">
        <f t="shared" si="3"/>
        <v>25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5"/>
      <c r="B28" s="365" t="s">
        <v>105</v>
      </c>
      <c r="C28" s="366" t="s">
        <v>583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5"/>
      <c r="B29" s="365" t="s">
        <v>107</v>
      </c>
      <c r="C29" s="366" t="s">
        <v>584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5"/>
      <c r="B30" s="365" t="s">
        <v>111</v>
      </c>
      <c r="C30" s="366" t="s">
        <v>585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5"/>
      <c r="B31" s="365" t="s">
        <v>113</v>
      </c>
      <c r="C31" s="366" t="s">
        <v>586</v>
      </c>
      <c r="D31" s="189">
        <v>25</v>
      </c>
      <c r="E31" s="189"/>
      <c r="F31" s="189"/>
      <c r="G31" s="74">
        <f t="shared" si="2"/>
        <v>25</v>
      </c>
      <c r="H31" s="72"/>
      <c r="I31" s="72"/>
      <c r="J31" s="74">
        <f t="shared" si="3"/>
        <v>25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5" t="s">
        <v>543</v>
      </c>
      <c r="B32" s="378" t="s">
        <v>587</v>
      </c>
      <c r="C32" s="366" t="s">
        <v>588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5"/>
      <c r="B33" s="380" t="s">
        <v>119</v>
      </c>
      <c r="C33" s="366" t="s">
        <v>589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5"/>
      <c r="B34" s="380" t="s">
        <v>590</v>
      </c>
      <c r="C34" s="366" t="s">
        <v>591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5"/>
      <c r="B35" s="380" t="s">
        <v>592</v>
      </c>
      <c r="C35" s="366" t="s">
        <v>593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5"/>
      <c r="B36" s="380" t="s">
        <v>594</v>
      </c>
      <c r="C36" s="366" t="s">
        <v>595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5" t="s">
        <v>546</v>
      </c>
      <c r="B37" s="380" t="s">
        <v>559</v>
      </c>
      <c r="C37" s="366" t="s">
        <v>596</v>
      </c>
      <c r="D37" s="189">
        <v>46</v>
      </c>
      <c r="E37" s="189"/>
      <c r="F37" s="189"/>
      <c r="G37" s="74">
        <f t="shared" si="2"/>
        <v>46</v>
      </c>
      <c r="H37" s="72"/>
      <c r="I37" s="72"/>
      <c r="J37" s="74">
        <f t="shared" si="3"/>
        <v>46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46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5"/>
      <c r="B38" s="367" t="s">
        <v>848</v>
      </c>
      <c r="C38" s="368" t="s">
        <v>598</v>
      </c>
      <c r="D38" s="194">
        <f>D27+D32+D37</f>
        <v>71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71</v>
      </c>
      <c r="H38" s="75">
        <f t="shared" si="12"/>
        <v>0</v>
      </c>
      <c r="I38" s="75">
        <f t="shared" si="12"/>
        <v>0</v>
      </c>
      <c r="J38" s="74">
        <f t="shared" si="3"/>
        <v>71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69" t="s">
        <v>599</v>
      </c>
      <c r="B39" s="369" t="s">
        <v>600</v>
      </c>
      <c r="C39" s="368" t="s">
        <v>601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5"/>
      <c r="B40" s="369" t="s">
        <v>602</v>
      </c>
      <c r="C40" s="358" t="s">
        <v>603</v>
      </c>
      <c r="D40" s="437">
        <f>D17+D18+D19+D25+D38+D39</f>
        <v>500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500</v>
      </c>
      <c r="H40" s="437">
        <f t="shared" si="13"/>
        <v>0</v>
      </c>
      <c r="I40" s="437">
        <f t="shared" si="13"/>
        <v>0</v>
      </c>
      <c r="J40" s="437">
        <f t="shared" si="13"/>
        <v>500</v>
      </c>
      <c r="K40" s="437">
        <f t="shared" si="13"/>
        <v>0</v>
      </c>
      <c r="L40" s="437">
        <f t="shared" si="13"/>
        <v>5</v>
      </c>
      <c r="M40" s="437">
        <f t="shared" si="13"/>
        <v>0</v>
      </c>
      <c r="N40" s="437">
        <f t="shared" si="13"/>
        <v>5</v>
      </c>
      <c r="O40" s="437">
        <f t="shared" si="13"/>
        <v>0</v>
      </c>
      <c r="P40" s="437">
        <f t="shared" si="13"/>
        <v>0</v>
      </c>
      <c r="Q40" s="437">
        <f t="shared" si="13"/>
        <v>5</v>
      </c>
      <c r="R40" s="437">
        <f t="shared" si="13"/>
        <v>495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1"/>
      <c r="B42" s="351" t="s">
        <v>604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599" t="s">
        <v>863</v>
      </c>
      <c r="C44" s="599"/>
      <c r="D44" s="354"/>
      <c r="E44" s="354"/>
      <c r="F44" s="354"/>
      <c r="G44" s="351"/>
      <c r="H44" s="355"/>
      <c r="I44" s="355"/>
      <c r="J44" s="355"/>
      <c r="K44" s="598"/>
      <c r="L44" s="598"/>
      <c r="M44" s="598"/>
      <c r="N44" s="598"/>
      <c r="O44" s="604" t="s">
        <v>777</v>
      </c>
      <c r="P44" s="605"/>
      <c r="Q44" s="605"/>
      <c r="R44" s="605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3">
    <mergeCell ref="O44:R44"/>
    <mergeCell ref="Q5:Q6"/>
    <mergeCell ref="R5:R6"/>
    <mergeCell ref="J5:J6"/>
    <mergeCell ref="M3:N3"/>
    <mergeCell ref="A5:B6"/>
    <mergeCell ref="C5:C6"/>
    <mergeCell ref="K44:N44"/>
    <mergeCell ref="B44:C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0">
      <selection activeCell="AB87" sqref="AB8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605</v>
      </c>
      <c r="B1" s="615"/>
      <c r="C1" s="615"/>
      <c r="D1" s="615"/>
      <c r="E1" s="615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381</v>
      </c>
      <c r="B3" s="618" t="str">
        <f>'справка №1-БАЛАНС'!E3</f>
        <v>МЕН ИНВЕСТМЪНТ ГРУП АД</v>
      </c>
      <c r="C3" s="619"/>
      <c r="D3" s="525" t="s">
        <v>2</v>
      </c>
      <c r="E3" s="107">
        <f>'справка №1-БАЛАНС'!H3</f>
        <v>131401376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4</v>
      </c>
      <c r="B4" s="616" t="str">
        <f>'справка №1-БАЛАНС'!E5</f>
        <v>01.01.2013-31.03.2013</v>
      </c>
      <c r="C4" s="617"/>
      <c r="D4" s="526" t="s">
        <v>3</v>
      </c>
      <c r="E4" s="107" t="str">
        <f>'справка №1-БАЛАНС'!H4</f>
        <v> </v>
      </c>
      <c r="F4" s="414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606</v>
      </c>
      <c r="B5" s="495"/>
      <c r="C5" s="496"/>
      <c r="D5" s="107"/>
      <c r="E5" s="497" t="s">
        <v>607</v>
      </c>
    </row>
    <row r="6" spans="1:14" s="100" customFormat="1" ht="12">
      <c r="A6" s="388" t="s">
        <v>461</v>
      </c>
      <c r="B6" s="389" t="s">
        <v>7</v>
      </c>
      <c r="C6" s="390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8"/>
      <c r="B7" s="391"/>
      <c r="C7" s="390"/>
      <c r="D7" s="392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1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2" t="s">
        <v>612</v>
      </c>
      <c r="B9" s="393" t="s">
        <v>613</v>
      </c>
      <c r="C9" s="108"/>
      <c r="D9" s="108"/>
      <c r="E9" s="120">
        <f>C9-D9</f>
        <v>0</v>
      </c>
      <c r="F9" s="106"/>
    </row>
    <row r="10" spans="1:6" ht="12">
      <c r="A10" s="392" t="s">
        <v>614</v>
      </c>
      <c r="B10" s="394"/>
      <c r="C10" s="104"/>
      <c r="D10" s="104"/>
      <c r="E10" s="120"/>
      <c r="F10" s="106"/>
    </row>
    <row r="11" spans="1:15" ht="12">
      <c r="A11" s="395" t="s">
        <v>615</v>
      </c>
      <c r="B11" s="396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5" t="s">
        <v>617</v>
      </c>
      <c r="B12" s="396" t="s">
        <v>618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5" t="s">
        <v>619</v>
      </c>
      <c r="B13" s="396" t="s">
        <v>620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5" t="s">
        <v>621</v>
      </c>
      <c r="B14" s="396" t="s">
        <v>622</v>
      </c>
      <c r="C14" s="108"/>
      <c r="D14" s="108"/>
      <c r="E14" s="120">
        <f t="shared" si="0"/>
        <v>0</v>
      </c>
      <c r="F14" s="106"/>
    </row>
    <row r="15" spans="1:6" ht="12">
      <c r="A15" s="395" t="s">
        <v>623</v>
      </c>
      <c r="B15" s="396" t="s">
        <v>624</v>
      </c>
      <c r="C15" s="108"/>
      <c r="D15" s="108"/>
      <c r="E15" s="120">
        <f t="shared" si="0"/>
        <v>0</v>
      </c>
      <c r="F15" s="106"/>
    </row>
    <row r="16" spans="1:15" ht="12">
      <c r="A16" s="395" t="s">
        <v>625</v>
      </c>
      <c r="B16" s="396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5" t="s">
        <v>627</v>
      </c>
      <c r="B17" s="396" t="s">
        <v>628</v>
      </c>
      <c r="C17" s="108"/>
      <c r="D17" s="108"/>
      <c r="E17" s="120">
        <f t="shared" si="0"/>
        <v>0</v>
      </c>
      <c r="F17" s="106"/>
    </row>
    <row r="18" spans="1:6" ht="12">
      <c r="A18" s="395" t="s">
        <v>621</v>
      </c>
      <c r="B18" s="396" t="s">
        <v>629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7" t="s">
        <v>630</v>
      </c>
      <c r="B19" s="393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2" t="s">
        <v>632</v>
      </c>
      <c r="B20" s="394"/>
      <c r="C20" s="119"/>
      <c r="D20" s="104"/>
      <c r="E20" s="120">
        <f t="shared" si="0"/>
        <v>0</v>
      </c>
      <c r="F20" s="106"/>
    </row>
    <row r="21" spans="1:6" ht="12">
      <c r="A21" s="395" t="s">
        <v>633</v>
      </c>
      <c r="B21" s="393" t="s">
        <v>634</v>
      </c>
      <c r="C21" s="108">
        <v>46</v>
      </c>
      <c r="D21" s="108">
        <v>0</v>
      </c>
      <c r="E21" s="120">
        <f t="shared" si="0"/>
        <v>46</v>
      </c>
      <c r="F21" s="106"/>
    </row>
    <row r="22" spans="1:6" ht="12">
      <c r="A22" s="395"/>
      <c r="B22" s="394"/>
      <c r="C22" s="119"/>
      <c r="D22" s="104"/>
      <c r="E22" s="120"/>
      <c r="F22" s="106"/>
    </row>
    <row r="23" spans="1:6" ht="12">
      <c r="A23" s="392" t="s">
        <v>635</v>
      </c>
      <c r="B23" s="398"/>
      <c r="C23" s="119"/>
      <c r="D23" s="104"/>
      <c r="E23" s="120"/>
      <c r="F23" s="106"/>
    </row>
    <row r="24" spans="1:15" ht="12">
      <c r="A24" s="395" t="s">
        <v>636</v>
      </c>
      <c r="B24" s="396" t="s">
        <v>637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5" t="s">
        <v>638</v>
      </c>
      <c r="B25" s="396" t="s">
        <v>639</v>
      </c>
      <c r="C25" s="108"/>
      <c r="D25" s="108"/>
      <c r="E25" s="120">
        <f t="shared" si="0"/>
        <v>0</v>
      </c>
      <c r="F25" s="106"/>
    </row>
    <row r="26" spans="1:6" ht="12">
      <c r="A26" s="395" t="s">
        <v>640</v>
      </c>
      <c r="B26" s="396" t="s">
        <v>641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5" t="s">
        <v>642</v>
      </c>
      <c r="B27" s="396" t="s">
        <v>643</v>
      </c>
      <c r="C27" s="108"/>
      <c r="D27" s="108"/>
      <c r="E27" s="120">
        <f t="shared" si="0"/>
        <v>0</v>
      </c>
      <c r="F27" s="106"/>
    </row>
    <row r="28" spans="1:6" ht="12">
      <c r="A28" s="395" t="s">
        <v>644</v>
      </c>
      <c r="B28" s="396" t="s">
        <v>645</v>
      </c>
      <c r="C28" s="108">
        <v>74</v>
      </c>
      <c r="D28" s="108">
        <v>0</v>
      </c>
      <c r="E28" s="120">
        <f t="shared" si="0"/>
        <v>74</v>
      </c>
      <c r="F28" s="106"/>
    </row>
    <row r="29" spans="1:6" ht="12">
      <c r="A29" s="395" t="s">
        <v>646</v>
      </c>
      <c r="B29" s="396" t="s">
        <v>647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5" t="s">
        <v>648</v>
      </c>
      <c r="B30" s="396" t="s">
        <v>649</v>
      </c>
      <c r="C30" s="108"/>
      <c r="D30" s="108"/>
      <c r="E30" s="120">
        <f t="shared" si="0"/>
        <v>0</v>
      </c>
      <c r="F30" s="106"/>
    </row>
    <row r="31" spans="1:6" ht="12">
      <c r="A31" s="395" t="s">
        <v>650</v>
      </c>
      <c r="B31" s="396" t="s">
        <v>651</v>
      </c>
      <c r="C31" s="108"/>
      <c r="D31" s="108"/>
      <c r="E31" s="120">
        <f t="shared" si="0"/>
        <v>0</v>
      </c>
      <c r="F31" s="106"/>
    </row>
    <row r="32" spans="1:6" ht="12">
      <c r="A32" s="395" t="s">
        <v>652</v>
      </c>
      <c r="B32" s="396" t="s">
        <v>653</v>
      </c>
      <c r="C32" s="108"/>
      <c r="D32" s="108"/>
      <c r="E32" s="120">
        <f t="shared" si="0"/>
        <v>0</v>
      </c>
      <c r="F32" s="106"/>
    </row>
    <row r="33" spans="1:15" ht="12">
      <c r="A33" s="395" t="s">
        <v>654</v>
      </c>
      <c r="B33" s="396" t="s">
        <v>655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5" t="s">
        <v>656</v>
      </c>
      <c r="B34" s="396" t="s">
        <v>657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5" t="s">
        <v>658</v>
      </c>
      <c r="B35" s="396" t="s">
        <v>659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5" t="s">
        <v>660</v>
      </c>
      <c r="B36" s="396" t="s">
        <v>661</v>
      </c>
      <c r="C36" s="108"/>
      <c r="D36" s="108"/>
      <c r="E36" s="120">
        <f t="shared" si="0"/>
        <v>0</v>
      </c>
      <c r="F36" s="106"/>
    </row>
    <row r="37" spans="1:6" ht="12">
      <c r="A37" s="395" t="s">
        <v>662</v>
      </c>
      <c r="B37" s="396" t="s">
        <v>663</v>
      </c>
      <c r="C37" s="108"/>
      <c r="D37" s="108"/>
      <c r="E37" s="120">
        <f t="shared" si="0"/>
        <v>0</v>
      </c>
      <c r="F37" s="106"/>
    </row>
    <row r="38" spans="1:15" ht="12">
      <c r="A38" s="395" t="s">
        <v>664</v>
      </c>
      <c r="B38" s="396" t="s">
        <v>665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5" t="s">
        <v>666</v>
      </c>
      <c r="B39" s="396" t="s">
        <v>667</v>
      </c>
      <c r="C39" s="108"/>
      <c r="D39" s="108"/>
      <c r="E39" s="120">
        <f t="shared" si="0"/>
        <v>0</v>
      </c>
      <c r="F39" s="106"/>
    </row>
    <row r="40" spans="1:6" ht="12">
      <c r="A40" s="395" t="s">
        <v>668</v>
      </c>
      <c r="B40" s="396" t="s">
        <v>669</v>
      </c>
      <c r="C40" s="108"/>
      <c r="D40" s="108"/>
      <c r="E40" s="120">
        <f t="shared" si="0"/>
        <v>0</v>
      </c>
      <c r="F40" s="106"/>
    </row>
    <row r="41" spans="1:6" ht="12">
      <c r="A41" s="395" t="s">
        <v>670</v>
      </c>
      <c r="B41" s="396" t="s">
        <v>671</v>
      </c>
      <c r="C41" s="108"/>
      <c r="D41" s="108"/>
      <c r="E41" s="120">
        <f t="shared" si="0"/>
        <v>0</v>
      </c>
      <c r="F41" s="106"/>
    </row>
    <row r="42" spans="1:6" ht="12">
      <c r="A42" s="395" t="s">
        <v>672</v>
      </c>
      <c r="B42" s="396" t="s">
        <v>673</v>
      </c>
      <c r="C42" s="108"/>
      <c r="D42" s="108"/>
      <c r="E42" s="120">
        <f t="shared" si="0"/>
        <v>0</v>
      </c>
      <c r="F42" s="106"/>
    </row>
    <row r="43" spans="1:15" ht="12">
      <c r="A43" s="397" t="s">
        <v>674</v>
      </c>
      <c r="B43" s="393" t="s">
        <v>675</v>
      </c>
      <c r="C43" s="104">
        <f>C24+C28+C29+C31+C30+C32+C33+C38</f>
        <v>74</v>
      </c>
      <c r="D43" s="104">
        <f>D24+D28+D29+D31+D30+D32+D33+D38</f>
        <v>0</v>
      </c>
      <c r="E43" s="118">
        <f>E24+E28+E29+E31+E30+E32+E33+E38</f>
        <v>74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2" t="s">
        <v>676</v>
      </c>
      <c r="B44" s="394" t="s">
        <v>677</v>
      </c>
      <c r="C44" s="103">
        <f>C43+C21+C19+C9</f>
        <v>120</v>
      </c>
      <c r="D44" s="103">
        <f>D43+D21+D19+D9</f>
        <v>0</v>
      </c>
      <c r="E44" s="118">
        <f>E43+E21+E19+E9</f>
        <v>120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399"/>
      <c r="B45" s="400"/>
      <c r="C45" s="401"/>
      <c r="D45" s="401"/>
      <c r="E45" s="401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399"/>
      <c r="B46" s="400"/>
      <c r="C46" s="401"/>
      <c r="D46" s="401"/>
      <c r="E46" s="401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399" t="s">
        <v>678</v>
      </c>
      <c r="B47" s="400"/>
      <c r="C47" s="402"/>
      <c r="D47" s="402"/>
      <c r="E47" s="402"/>
      <c r="F47" s="122" t="s">
        <v>274</v>
      </c>
    </row>
    <row r="48" spans="1:6" s="100" customFormat="1" ht="24">
      <c r="A48" s="388" t="s">
        <v>461</v>
      </c>
      <c r="B48" s="389" t="s">
        <v>7</v>
      </c>
      <c r="C48" s="403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8"/>
      <c r="B49" s="391"/>
      <c r="C49" s="403"/>
      <c r="D49" s="392" t="s">
        <v>610</v>
      </c>
      <c r="E49" s="392" t="s">
        <v>611</v>
      </c>
      <c r="F49" s="138"/>
    </row>
    <row r="50" spans="1:6" s="100" customFormat="1" ht="12">
      <c r="A50" s="115" t="s">
        <v>13</v>
      </c>
      <c r="B50" s="391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2" t="s">
        <v>682</v>
      </c>
      <c r="B51" s="398"/>
      <c r="C51" s="103"/>
      <c r="D51" s="103"/>
      <c r="E51" s="103"/>
      <c r="F51" s="404"/>
    </row>
    <row r="52" spans="1:16" ht="24">
      <c r="A52" s="395" t="s">
        <v>683</v>
      </c>
      <c r="B52" s="396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5" t="s">
        <v>685</v>
      </c>
      <c r="B53" s="396" t="s">
        <v>686</v>
      </c>
      <c r="C53" s="108"/>
      <c r="D53" s="108"/>
      <c r="E53" s="119">
        <f>C53-D53</f>
        <v>0</v>
      </c>
      <c r="F53" s="108"/>
    </row>
    <row r="54" spans="1:6" ht="12">
      <c r="A54" s="395" t="s">
        <v>687</v>
      </c>
      <c r="B54" s="396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5" t="s">
        <v>672</v>
      </c>
      <c r="B55" s="396" t="s">
        <v>689</v>
      </c>
      <c r="C55" s="108"/>
      <c r="D55" s="108"/>
      <c r="E55" s="119">
        <f t="shared" si="1"/>
        <v>0</v>
      </c>
      <c r="F55" s="108"/>
    </row>
    <row r="56" spans="1:16" ht="24">
      <c r="A56" s="395" t="s">
        <v>690</v>
      </c>
      <c r="B56" s="396" t="s">
        <v>691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5" t="s">
        <v>692</v>
      </c>
      <c r="B57" s="396" t="s">
        <v>693</v>
      </c>
      <c r="C57" s="108"/>
      <c r="D57" s="108"/>
      <c r="E57" s="119">
        <f t="shared" si="1"/>
        <v>0</v>
      </c>
      <c r="F57" s="108"/>
    </row>
    <row r="58" spans="1:6" ht="12">
      <c r="A58" s="405" t="s">
        <v>694</v>
      </c>
      <c r="B58" s="396" t="s">
        <v>695</v>
      </c>
      <c r="C58" s="109"/>
      <c r="D58" s="109"/>
      <c r="E58" s="119">
        <f t="shared" si="1"/>
        <v>0</v>
      </c>
      <c r="F58" s="109"/>
    </row>
    <row r="59" spans="1:6" ht="12">
      <c r="A59" s="405" t="s">
        <v>696</v>
      </c>
      <c r="B59" s="396" t="s">
        <v>697</v>
      </c>
      <c r="C59" s="108"/>
      <c r="D59" s="108"/>
      <c r="E59" s="119">
        <f t="shared" si="1"/>
        <v>0</v>
      </c>
      <c r="F59" s="108"/>
    </row>
    <row r="60" spans="1:6" ht="12">
      <c r="A60" s="405" t="s">
        <v>694</v>
      </c>
      <c r="B60" s="396" t="s">
        <v>698</v>
      </c>
      <c r="C60" s="109"/>
      <c r="D60" s="109"/>
      <c r="E60" s="119">
        <f t="shared" si="1"/>
        <v>0</v>
      </c>
      <c r="F60" s="109"/>
    </row>
    <row r="61" spans="1:6" ht="12">
      <c r="A61" s="395" t="s">
        <v>137</v>
      </c>
      <c r="B61" s="396" t="s">
        <v>699</v>
      </c>
      <c r="C61" s="108"/>
      <c r="D61" s="108"/>
      <c r="E61" s="119">
        <f t="shared" si="1"/>
        <v>0</v>
      </c>
      <c r="F61" s="110"/>
    </row>
    <row r="62" spans="1:6" ht="12">
      <c r="A62" s="395" t="s">
        <v>140</v>
      </c>
      <c r="B62" s="396" t="s">
        <v>700</v>
      </c>
      <c r="C62" s="108"/>
      <c r="D62" s="108"/>
      <c r="E62" s="119">
        <f t="shared" si="1"/>
        <v>0</v>
      </c>
      <c r="F62" s="110"/>
    </row>
    <row r="63" spans="1:6" ht="12">
      <c r="A63" s="395" t="s">
        <v>701</v>
      </c>
      <c r="B63" s="396" t="s">
        <v>702</v>
      </c>
      <c r="C63" s="108"/>
      <c r="D63" s="108"/>
      <c r="E63" s="119">
        <f t="shared" si="1"/>
        <v>0</v>
      </c>
      <c r="F63" s="110"/>
    </row>
    <row r="64" spans="1:6" ht="12">
      <c r="A64" s="395" t="s">
        <v>703</v>
      </c>
      <c r="B64" s="396" t="s">
        <v>704</v>
      </c>
      <c r="C64" s="108">
        <v>298</v>
      </c>
      <c r="D64" s="108"/>
      <c r="E64" s="119">
        <f t="shared" si="1"/>
        <v>298</v>
      </c>
      <c r="F64" s="110">
        <v>0</v>
      </c>
    </row>
    <row r="65" spans="1:6" ht="12">
      <c r="A65" s="395" t="s">
        <v>705</v>
      </c>
      <c r="B65" s="396" t="s">
        <v>706</v>
      </c>
      <c r="C65" s="109">
        <v>0</v>
      </c>
      <c r="D65" s="109"/>
      <c r="E65" s="119">
        <f t="shared" si="1"/>
        <v>0</v>
      </c>
      <c r="F65" s="111">
        <v>0</v>
      </c>
    </row>
    <row r="66" spans="1:16" ht="12">
      <c r="A66" s="397" t="s">
        <v>707</v>
      </c>
      <c r="B66" s="393" t="s">
        <v>708</v>
      </c>
      <c r="C66" s="103">
        <f>C52+C56+C61+C62+C63+C64</f>
        <v>298</v>
      </c>
      <c r="D66" s="103">
        <f>D52+D56+D61+D62+D63+D64</f>
        <v>0</v>
      </c>
      <c r="E66" s="119">
        <f t="shared" si="1"/>
        <v>298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2" t="s">
        <v>709</v>
      </c>
      <c r="B67" s="394"/>
      <c r="C67" s="104"/>
      <c r="D67" s="104"/>
      <c r="E67" s="119"/>
      <c r="F67" s="112"/>
    </row>
    <row r="68" spans="1:6" ht="12">
      <c r="A68" s="395" t="s">
        <v>710</v>
      </c>
      <c r="B68" s="406" t="s">
        <v>711</v>
      </c>
      <c r="C68" s="108">
        <v>22</v>
      </c>
      <c r="D68" s="108"/>
      <c r="E68" s="119">
        <f t="shared" si="1"/>
        <v>22</v>
      </c>
      <c r="F68" s="110"/>
    </row>
    <row r="69" spans="1:6" ht="12">
      <c r="A69" s="392"/>
      <c r="B69" s="394"/>
      <c r="C69" s="104"/>
      <c r="D69" s="104"/>
      <c r="E69" s="119"/>
      <c r="F69" s="112"/>
    </row>
    <row r="70" spans="1:6" ht="12">
      <c r="A70" s="392" t="s">
        <v>712</v>
      </c>
      <c r="B70" s="398"/>
      <c r="C70" s="104"/>
      <c r="D70" s="104"/>
      <c r="E70" s="119"/>
      <c r="F70" s="112"/>
    </row>
    <row r="71" spans="1:16" ht="24">
      <c r="A71" s="395" t="s">
        <v>683</v>
      </c>
      <c r="B71" s="396" t="s">
        <v>713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5" t="s">
        <v>714</v>
      </c>
      <c r="B72" s="396" t="s">
        <v>715</v>
      </c>
      <c r="C72" s="108"/>
      <c r="D72" s="108"/>
      <c r="E72" s="119">
        <f t="shared" si="1"/>
        <v>0</v>
      </c>
      <c r="F72" s="110"/>
    </row>
    <row r="73" spans="1:6" ht="12">
      <c r="A73" s="395" t="s">
        <v>716</v>
      </c>
      <c r="B73" s="396" t="s">
        <v>717</v>
      </c>
      <c r="C73" s="108"/>
      <c r="D73" s="108"/>
      <c r="E73" s="119">
        <f t="shared" si="1"/>
        <v>0</v>
      </c>
      <c r="F73" s="110"/>
    </row>
    <row r="74" spans="1:6" ht="12">
      <c r="A74" s="407" t="s">
        <v>718</v>
      </c>
      <c r="B74" s="396" t="s">
        <v>719</v>
      </c>
      <c r="C74" s="108"/>
      <c r="D74" s="108"/>
      <c r="E74" s="119">
        <f t="shared" si="1"/>
        <v>0</v>
      </c>
      <c r="F74" s="110"/>
    </row>
    <row r="75" spans="1:16" ht="24">
      <c r="A75" s="395" t="s">
        <v>690</v>
      </c>
      <c r="B75" s="396" t="s">
        <v>720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5" t="s">
        <v>721</v>
      </c>
      <c r="B76" s="396" t="s">
        <v>722</v>
      </c>
      <c r="C76" s="108"/>
      <c r="D76" s="108"/>
      <c r="E76" s="119">
        <f t="shared" si="1"/>
        <v>0</v>
      </c>
      <c r="F76" s="108"/>
    </row>
    <row r="77" spans="1:6" ht="12">
      <c r="A77" s="395" t="s">
        <v>723</v>
      </c>
      <c r="B77" s="396" t="s">
        <v>724</v>
      </c>
      <c r="C77" s="109"/>
      <c r="D77" s="109"/>
      <c r="E77" s="119">
        <f t="shared" si="1"/>
        <v>0</v>
      </c>
      <c r="F77" s="109"/>
    </row>
    <row r="78" spans="1:6" ht="12">
      <c r="A78" s="395" t="s">
        <v>725</v>
      </c>
      <c r="B78" s="396" t="s">
        <v>726</v>
      </c>
      <c r="C78" s="108"/>
      <c r="D78" s="108"/>
      <c r="E78" s="119">
        <f t="shared" si="1"/>
        <v>0</v>
      </c>
      <c r="F78" s="108"/>
    </row>
    <row r="79" spans="1:6" ht="12">
      <c r="A79" s="395" t="s">
        <v>694</v>
      </c>
      <c r="B79" s="396" t="s">
        <v>727</v>
      </c>
      <c r="C79" s="109"/>
      <c r="D79" s="109"/>
      <c r="E79" s="119">
        <f t="shared" si="1"/>
        <v>0</v>
      </c>
      <c r="F79" s="109"/>
    </row>
    <row r="80" spans="1:16" ht="12">
      <c r="A80" s="395" t="s">
        <v>728</v>
      </c>
      <c r="B80" s="396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5" t="s">
        <v>730</v>
      </c>
      <c r="B81" s="396" t="s">
        <v>731</v>
      </c>
      <c r="C81" s="108"/>
      <c r="D81" s="108"/>
      <c r="E81" s="119">
        <f t="shared" si="1"/>
        <v>0</v>
      </c>
      <c r="F81" s="108"/>
    </row>
    <row r="82" spans="1:6" ht="12">
      <c r="A82" s="395" t="s">
        <v>732</v>
      </c>
      <c r="B82" s="396" t="s">
        <v>733</v>
      </c>
      <c r="C82" s="108"/>
      <c r="D82" s="108"/>
      <c r="E82" s="119">
        <f t="shared" si="1"/>
        <v>0</v>
      </c>
      <c r="F82" s="108"/>
    </row>
    <row r="83" spans="1:6" ht="24">
      <c r="A83" s="395" t="s">
        <v>734</v>
      </c>
      <c r="B83" s="396" t="s">
        <v>735</v>
      </c>
      <c r="C83" s="108"/>
      <c r="D83" s="108"/>
      <c r="E83" s="119">
        <f t="shared" si="1"/>
        <v>0</v>
      </c>
      <c r="F83" s="108"/>
    </row>
    <row r="84" spans="1:6" ht="12">
      <c r="A84" s="395" t="s">
        <v>736</v>
      </c>
      <c r="B84" s="396" t="s">
        <v>737</v>
      </c>
      <c r="C84" s="108"/>
      <c r="D84" s="108"/>
      <c r="E84" s="119">
        <f t="shared" si="1"/>
        <v>0</v>
      </c>
      <c r="F84" s="108"/>
    </row>
    <row r="85" spans="1:16" ht="12">
      <c r="A85" s="395" t="s">
        <v>738</v>
      </c>
      <c r="B85" s="396" t="s">
        <v>739</v>
      </c>
      <c r="C85" s="104">
        <f>SUM(C86:C90)+C94</f>
        <v>10</v>
      </c>
      <c r="D85" s="104">
        <f>SUM(D86:D90)+D94</f>
        <v>0</v>
      </c>
      <c r="E85" s="104">
        <f>SUM(E86:E90)+E94</f>
        <v>10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5" t="s">
        <v>740</v>
      </c>
      <c r="B86" s="396" t="s">
        <v>741</v>
      </c>
      <c r="C86" s="108">
        <v>0</v>
      </c>
      <c r="D86" s="108"/>
      <c r="E86" s="119">
        <f t="shared" si="1"/>
        <v>0</v>
      </c>
      <c r="F86" s="108"/>
    </row>
    <row r="87" spans="1:6" ht="12">
      <c r="A87" s="395" t="s">
        <v>742</v>
      </c>
      <c r="B87" s="396" t="s">
        <v>743</v>
      </c>
      <c r="C87" s="108"/>
      <c r="D87" s="108"/>
      <c r="E87" s="119">
        <f t="shared" si="1"/>
        <v>0</v>
      </c>
      <c r="F87" s="108"/>
    </row>
    <row r="88" spans="1:6" ht="12">
      <c r="A88" s="395" t="s">
        <v>744</v>
      </c>
      <c r="B88" s="396" t="s">
        <v>745</v>
      </c>
      <c r="C88" s="108"/>
      <c r="D88" s="108"/>
      <c r="E88" s="119">
        <f t="shared" si="1"/>
        <v>0</v>
      </c>
      <c r="F88" s="108"/>
    </row>
    <row r="89" spans="1:6" ht="12">
      <c r="A89" s="395" t="s">
        <v>746</v>
      </c>
      <c r="B89" s="396" t="s">
        <v>747</v>
      </c>
      <c r="C89" s="108"/>
      <c r="D89" s="108"/>
      <c r="E89" s="119">
        <f t="shared" si="1"/>
        <v>0</v>
      </c>
      <c r="F89" s="108"/>
    </row>
    <row r="90" spans="1:16" ht="12">
      <c r="A90" s="395" t="s">
        <v>748</v>
      </c>
      <c r="B90" s="396" t="s">
        <v>749</v>
      </c>
      <c r="C90" s="103">
        <f>SUM(C91:C93)</f>
        <v>10</v>
      </c>
      <c r="D90" s="103">
        <f>SUM(D91:D93)</f>
        <v>0</v>
      </c>
      <c r="E90" s="103">
        <f>SUM(E91:E93)</f>
        <v>10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5" t="s">
        <v>750</v>
      </c>
      <c r="B91" s="396" t="s">
        <v>751</v>
      </c>
      <c r="C91" s="108">
        <v>7</v>
      </c>
      <c r="D91" s="108"/>
      <c r="E91" s="119">
        <f t="shared" si="1"/>
        <v>7</v>
      </c>
      <c r="F91" s="108"/>
    </row>
    <row r="92" spans="1:6" ht="12">
      <c r="A92" s="395" t="s">
        <v>658</v>
      </c>
      <c r="B92" s="396" t="s">
        <v>752</v>
      </c>
      <c r="C92" s="108"/>
      <c r="D92" s="108"/>
      <c r="E92" s="119">
        <f t="shared" si="1"/>
        <v>0</v>
      </c>
      <c r="F92" s="108"/>
    </row>
    <row r="93" spans="1:6" ht="12">
      <c r="A93" s="395" t="s">
        <v>662</v>
      </c>
      <c r="B93" s="396" t="s">
        <v>753</v>
      </c>
      <c r="C93" s="108">
        <v>3</v>
      </c>
      <c r="D93" s="108"/>
      <c r="E93" s="119">
        <f t="shared" si="1"/>
        <v>3</v>
      </c>
      <c r="F93" s="108"/>
    </row>
    <row r="94" spans="1:6" ht="12">
      <c r="A94" s="395" t="s">
        <v>754</v>
      </c>
      <c r="B94" s="396" t="s">
        <v>755</v>
      </c>
      <c r="C94" s="108"/>
      <c r="D94" s="108"/>
      <c r="E94" s="119">
        <f t="shared" si="1"/>
        <v>0</v>
      </c>
      <c r="F94" s="108"/>
    </row>
    <row r="95" spans="1:6" ht="12">
      <c r="A95" s="395" t="s">
        <v>756</v>
      </c>
      <c r="B95" s="396" t="s">
        <v>757</v>
      </c>
      <c r="C95" s="108"/>
      <c r="D95" s="108"/>
      <c r="E95" s="119">
        <f t="shared" si="1"/>
        <v>0</v>
      </c>
      <c r="F95" s="110"/>
    </row>
    <row r="96" spans="1:16" ht="12">
      <c r="A96" s="397" t="s">
        <v>758</v>
      </c>
      <c r="B96" s="406" t="s">
        <v>759</v>
      </c>
      <c r="C96" s="104">
        <f>C85+C80+C75+C71+C95</f>
        <v>10</v>
      </c>
      <c r="D96" s="104">
        <f>D85+D80+D75+D71+D95</f>
        <v>0</v>
      </c>
      <c r="E96" s="104">
        <f>E85+E80+E75+E71+E95</f>
        <v>10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2" t="s">
        <v>760</v>
      </c>
      <c r="B97" s="394" t="s">
        <v>761</v>
      </c>
      <c r="C97" s="104">
        <f>C96+C68+C66</f>
        <v>330</v>
      </c>
      <c r="D97" s="104">
        <f>D96+D68+D66</f>
        <v>0</v>
      </c>
      <c r="E97" s="104">
        <f>E96+E68+E66</f>
        <v>330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2"/>
      <c r="B98" s="408"/>
      <c r="C98" s="113"/>
      <c r="D98" s="113"/>
      <c r="E98" s="113"/>
      <c r="F98" s="114"/>
    </row>
    <row r="99" spans="1:27" ht="12">
      <c r="A99" s="399" t="s">
        <v>762</v>
      </c>
      <c r="B99" s="409"/>
      <c r="C99" s="113"/>
      <c r="D99" s="113"/>
      <c r="E99" s="113"/>
      <c r="F99" s="410" t="s">
        <v>521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461</v>
      </c>
      <c r="B100" s="394" t="s">
        <v>462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13</v>
      </c>
      <c r="B101" s="394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5" t="s">
        <v>767</v>
      </c>
      <c r="B102" s="396" t="s">
        <v>768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5" t="s">
        <v>769</v>
      </c>
      <c r="B103" s="396" t="s">
        <v>770</v>
      </c>
      <c r="C103" s="108"/>
      <c r="D103" s="108"/>
      <c r="E103" s="108"/>
      <c r="F103" s="125">
        <f>C103+D103-E103</f>
        <v>0</v>
      </c>
    </row>
    <row r="104" spans="1:6" ht="12">
      <c r="A104" s="395" t="s">
        <v>771</v>
      </c>
      <c r="B104" s="396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11" t="s">
        <v>773</v>
      </c>
      <c r="B105" s="394" t="s">
        <v>774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2" t="s">
        <v>775</v>
      </c>
      <c r="B106" s="413"/>
      <c r="C106" s="399"/>
      <c r="D106" s="399"/>
      <c r="E106" s="399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776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399"/>
      <c r="B108" s="400"/>
      <c r="C108" s="399"/>
      <c r="D108" s="399"/>
      <c r="E108" s="399"/>
      <c r="F108" s="122"/>
    </row>
    <row r="109" spans="1:6" ht="12">
      <c r="A109" s="599" t="s">
        <v>863</v>
      </c>
      <c r="B109" s="599"/>
      <c r="C109" s="599"/>
      <c r="D109" s="599"/>
      <c r="E109" s="599"/>
      <c r="F109" s="599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613" t="s">
        <v>777</v>
      </c>
      <c r="D111" s="613"/>
      <c r="E111" s="613"/>
      <c r="F111" s="613"/>
    </row>
    <row r="112" spans="1:6" ht="12">
      <c r="A112" s="349"/>
      <c r="B112" s="387"/>
      <c r="C112" s="349"/>
      <c r="D112" s="349"/>
      <c r="E112" s="349"/>
      <c r="F112" s="349"/>
    </row>
    <row r="113" spans="1:6" ht="12">
      <c r="A113" s="349"/>
      <c r="B113" s="387"/>
      <c r="C113" s="349"/>
      <c r="D113" s="349"/>
      <c r="E113" s="349"/>
      <c r="F113" s="349"/>
    </row>
    <row r="114" spans="1:6" ht="12">
      <c r="A114" s="349"/>
      <c r="B114" s="387"/>
      <c r="C114" s="349"/>
      <c r="D114" s="349"/>
      <c r="E114" s="349"/>
      <c r="F114" s="349"/>
    </row>
    <row r="115" spans="1:6" ht="12">
      <c r="A115" s="349"/>
      <c r="B115" s="387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9" sqref="C38:C39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778</v>
      </c>
      <c r="F2" s="417"/>
      <c r="G2" s="417"/>
      <c r="H2" s="415"/>
      <c r="I2" s="415"/>
    </row>
    <row r="3" spans="1:9" ht="12">
      <c r="A3" s="415"/>
      <c r="B3" s="416"/>
      <c r="C3" s="418" t="s">
        <v>779</v>
      </c>
      <c r="D3" s="418"/>
      <c r="E3" s="418"/>
      <c r="F3" s="418"/>
      <c r="G3" s="418"/>
      <c r="H3" s="415"/>
      <c r="I3" s="415"/>
    </row>
    <row r="4" spans="1:9" ht="15" customHeight="1">
      <c r="A4" s="498" t="s">
        <v>381</v>
      </c>
      <c r="B4" s="620" t="str">
        <f>'справка №1-БАЛАНС'!E3</f>
        <v>МЕН ИНВЕСТМЪНТ ГРУП АД</v>
      </c>
      <c r="C4" s="620"/>
      <c r="D4" s="620"/>
      <c r="E4" s="620"/>
      <c r="F4" s="620"/>
      <c r="G4" s="626" t="s">
        <v>2</v>
      </c>
      <c r="H4" s="626"/>
      <c r="I4" s="499">
        <f>'справка №1-БАЛАНС'!H3</f>
        <v>131401376</v>
      </c>
    </row>
    <row r="5" spans="1:9" ht="15">
      <c r="A5" s="500" t="s">
        <v>4</v>
      </c>
      <c r="B5" s="621" t="str">
        <f>'справка №1-БАЛАНС'!E5</f>
        <v>01.01.2013-31.03.2013</v>
      </c>
      <c r="C5" s="621"/>
      <c r="D5" s="621"/>
      <c r="E5" s="621"/>
      <c r="F5" s="621"/>
      <c r="G5" s="624" t="s">
        <v>3</v>
      </c>
      <c r="H5" s="625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780</v>
      </c>
    </row>
    <row r="7" spans="1:9" s="519" customFormat="1" ht="12">
      <c r="A7" s="140" t="s">
        <v>461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9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532</v>
      </c>
      <c r="H9" s="80" t="s">
        <v>533</v>
      </c>
      <c r="I9" s="144"/>
    </row>
    <row r="10" spans="1:9" s="520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790</v>
      </c>
      <c r="B12" s="90" t="s">
        <v>791</v>
      </c>
      <c r="C12" s="438">
        <v>425</v>
      </c>
      <c r="D12" s="98"/>
      <c r="E12" s="98"/>
      <c r="F12" s="98">
        <v>25</v>
      </c>
      <c r="G12" s="98"/>
      <c r="H12" s="98"/>
      <c r="I12" s="433">
        <f>F12+G12-H12</f>
        <v>25</v>
      </c>
    </row>
    <row r="13" spans="1:9" s="520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20" customFormat="1" ht="12">
      <c r="A14" s="76" t="s">
        <v>592</v>
      </c>
      <c r="B14" s="90" t="s">
        <v>794</v>
      </c>
      <c r="C14" s="195"/>
      <c r="D14" s="195"/>
      <c r="E14" s="195"/>
      <c r="F14" s="195"/>
      <c r="G14" s="195"/>
      <c r="H14" s="195"/>
      <c r="I14" s="433">
        <f t="shared" si="0"/>
        <v>0</v>
      </c>
    </row>
    <row r="15" spans="1:9" s="520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20" customFormat="1" ht="12">
      <c r="A16" s="76" t="s">
        <v>77</v>
      </c>
      <c r="B16" s="90" t="s">
        <v>797</v>
      </c>
      <c r="C16" s="98"/>
      <c r="D16" s="98"/>
      <c r="E16" s="98"/>
      <c r="F16" s="98"/>
      <c r="G16" s="98"/>
      <c r="H16" s="98"/>
      <c r="I16" s="433">
        <f t="shared" si="0"/>
        <v>0</v>
      </c>
    </row>
    <row r="17" spans="1:9" s="520" customFormat="1" ht="12">
      <c r="A17" s="91" t="s">
        <v>561</v>
      </c>
      <c r="B17" s="92" t="s">
        <v>798</v>
      </c>
      <c r="C17" s="85">
        <f aca="true" t="shared" si="1" ref="C17:H17">C12+C13+C15+C16</f>
        <v>425</v>
      </c>
      <c r="D17" s="85">
        <f t="shared" si="1"/>
        <v>0</v>
      </c>
      <c r="E17" s="85">
        <f t="shared" si="1"/>
        <v>0</v>
      </c>
      <c r="F17" s="85">
        <f t="shared" si="1"/>
        <v>25</v>
      </c>
      <c r="G17" s="85">
        <f t="shared" si="1"/>
        <v>0</v>
      </c>
      <c r="H17" s="85">
        <f t="shared" si="1"/>
        <v>0</v>
      </c>
      <c r="I17" s="433">
        <f t="shared" si="0"/>
        <v>25</v>
      </c>
    </row>
    <row r="18" spans="1:9" s="520" customFormat="1" ht="12">
      <c r="A18" s="88" t="s">
        <v>799</v>
      </c>
      <c r="B18" s="93"/>
      <c r="C18" s="433"/>
      <c r="D18" s="433"/>
      <c r="E18" s="433"/>
      <c r="F18" s="433"/>
      <c r="G18" s="433"/>
      <c r="H18" s="433"/>
      <c r="I18" s="433"/>
    </row>
    <row r="19" spans="1:16" s="520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3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3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3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805</v>
      </c>
      <c r="B22" s="90" t="s">
        <v>806</v>
      </c>
      <c r="C22" s="98"/>
      <c r="D22" s="98"/>
      <c r="E22" s="98"/>
      <c r="F22" s="439"/>
      <c r="G22" s="98"/>
      <c r="H22" s="98"/>
      <c r="I22" s="433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3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3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3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578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3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814</v>
      </c>
      <c r="B28" s="196"/>
      <c r="C28" s="196"/>
      <c r="D28" s="421"/>
      <c r="E28" s="421"/>
      <c r="F28" s="421"/>
      <c r="G28" s="421"/>
      <c r="H28" s="421"/>
      <c r="I28" s="421"/>
    </row>
    <row r="29" spans="1:9" s="520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20" customFormat="1" ht="15" customHeight="1">
      <c r="A30" s="417" t="s">
        <v>866</v>
      </c>
      <c r="B30" s="623"/>
      <c r="C30" s="623"/>
      <c r="D30" s="458"/>
      <c r="E30" s="622"/>
      <c r="F30" s="622"/>
      <c r="G30" s="622"/>
      <c r="H30" s="419" t="s">
        <v>777</v>
      </c>
      <c r="I30" s="622"/>
      <c r="J30" s="622"/>
    </row>
    <row r="31" spans="1:9" s="520" customFormat="1" ht="12">
      <c r="A31" s="349"/>
      <c r="B31" s="387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7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I19" sqref="I19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381</v>
      </c>
      <c r="B5" s="627" t="str">
        <f>'справка №1-БАЛАНС'!E3</f>
        <v>МЕН ИНВЕСТМЪНТ ГРУП АД</v>
      </c>
      <c r="C5" s="627"/>
      <c r="D5" s="627"/>
      <c r="E5" s="569" t="s">
        <v>2</v>
      </c>
      <c r="F5" s="450">
        <f>'справка №1-БАЛАНС'!H3</f>
        <v>131401376</v>
      </c>
    </row>
    <row r="6" spans="1:13" ht="15" customHeight="1">
      <c r="A6" s="27" t="s">
        <v>817</v>
      </c>
      <c r="B6" s="628" t="str">
        <f>'справка №1-БАЛАНС'!E5</f>
        <v>01.01.2013-31.03.2013</v>
      </c>
      <c r="C6" s="628"/>
      <c r="D6" s="509"/>
      <c r="E6" s="568" t="s">
        <v>3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818</v>
      </c>
      <c r="B8" s="32" t="s">
        <v>7</v>
      </c>
      <c r="C8" s="33" t="s">
        <v>819</v>
      </c>
      <c r="D8" s="33" t="s">
        <v>820</v>
      </c>
      <c r="E8" s="33" t="s">
        <v>821</v>
      </c>
      <c r="F8" s="33" t="s">
        <v>822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8"/>
      <c r="D10" s="428"/>
      <c r="E10" s="428"/>
      <c r="F10" s="428"/>
    </row>
    <row r="11" spans="1:6" ht="18" customHeight="1">
      <c r="A11" s="36" t="s">
        <v>824</v>
      </c>
      <c r="B11" s="37"/>
      <c r="C11" s="428"/>
      <c r="D11" s="428"/>
      <c r="E11" s="428"/>
      <c r="F11" s="428"/>
    </row>
    <row r="12" spans="1:6" ht="14.25" customHeight="1">
      <c r="A12" s="36" t="s">
        <v>858</v>
      </c>
      <c r="B12" s="37"/>
      <c r="C12" s="440">
        <v>187</v>
      </c>
      <c r="D12" s="440">
        <v>55</v>
      </c>
      <c r="E12" s="440"/>
      <c r="F12" s="442">
        <f>C12-E12</f>
        <v>187</v>
      </c>
    </row>
    <row r="13" spans="1:6" ht="12.75">
      <c r="A13" s="36" t="s">
        <v>826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546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549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561</v>
      </c>
      <c r="B27" s="39" t="s">
        <v>827</v>
      </c>
      <c r="C27" s="428">
        <f>SUM(C12:C26)</f>
        <v>187</v>
      </c>
      <c r="D27" s="428"/>
      <c r="E27" s="428">
        <f>SUM(E12:E26)</f>
        <v>0</v>
      </c>
      <c r="F27" s="441">
        <f>SUM(F12:F26)</f>
        <v>187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828</v>
      </c>
      <c r="B28" s="40"/>
      <c r="C28" s="428"/>
      <c r="D28" s="428"/>
      <c r="E28" s="428"/>
      <c r="F28" s="441"/>
    </row>
    <row r="29" spans="1:6" ht="12.75">
      <c r="A29" s="36" t="s">
        <v>540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543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546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549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578</v>
      </c>
      <c r="B44" s="39" t="s">
        <v>829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830</v>
      </c>
      <c r="B45" s="40"/>
      <c r="C45" s="428"/>
      <c r="D45" s="428"/>
      <c r="E45" s="428"/>
      <c r="F45" s="441"/>
    </row>
    <row r="46" spans="1:6" ht="12.75">
      <c r="A46" s="36" t="s">
        <v>540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543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546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549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597</v>
      </c>
      <c r="B61" s="39" t="s">
        <v>831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832</v>
      </c>
      <c r="B62" s="40"/>
      <c r="C62" s="428"/>
      <c r="D62" s="428"/>
      <c r="E62" s="428"/>
      <c r="F62" s="441"/>
    </row>
    <row r="63" spans="1:6" ht="12.75">
      <c r="A63" s="36" t="s">
        <v>540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543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546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549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833</v>
      </c>
      <c r="B78" s="39" t="s">
        <v>834</v>
      </c>
      <c r="C78" s="428">
        <f>SUM(C63:C77)</f>
        <v>0</v>
      </c>
      <c r="D78" s="428"/>
      <c r="E78" s="428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835</v>
      </c>
      <c r="B79" s="39" t="s">
        <v>836</v>
      </c>
      <c r="C79" s="428">
        <f>C78+C61+C44+C27</f>
        <v>187</v>
      </c>
      <c r="D79" s="428"/>
      <c r="E79" s="428">
        <f>E78+E61+E44+E27</f>
        <v>0</v>
      </c>
      <c r="F79" s="441">
        <f>F78+F61+F44+F27</f>
        <v>187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837</v>
      </c>
      <c r="B80" s="39"/>
      <c r="C80" s="428"/>
      <c r="D80" s="428"/>
      <c r="E80" s="428"/>
      <c r="F80" s="441"/>
    </row>
    <row r="81" spans="1:6" ht="14.25" customHeight="1">
      <c r="A81" s="36" t="s">
        <v>824</v>
      </c>
      <c r="B81" s="40"/>
      <c r="C81" s="428"/>
      <c r="D81" s="428"/>
      <c r="E81" s="428"/>
      <c r="F81" s="441"/>
    </row>
    <row r="82" spans="1:6" ht="12.75">
      <c r="A82" s="36" t="s">
        <v>825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826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546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549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561</v>
      </c>
      <c r="B97" s="39" t="s">
        <v>838</v>
      </c>
      <c r="C97" s="428">
        <f>SUM(C82:C96)</f>
        <v>0</v>
      </c>
      <c r="D97" s="428"/>
      <c r="E97" s="428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828</v>
      </c>
      <c r="B98" s="40"/>
      <c r="C98" s="428"/>
      <c r="D98" s="428"/>
      <c r="E98" s="428"/>
      <c r="F98" s="441"/>
    </row>
    <row r="99" spans="1:6" ht="12.75">
      <c r="A99" s="36" t="s">
        <v>540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543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546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549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578</v>
      </c>
      <c r="B114" s="39" t="s">
        <v>839</v>
      </c>
      <c r="C114" s="428">
        <f>SUM(C99:C113)</f>
        <v>0</v>
      </c>
      <c r="D114" s="428"/>
      <c r="E114" s="428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830</v>
      </c>
      <c r="B115" s="40"/>
      <c r="C115" s="428"/>
      <c r="D115" s="428"/>
      <c r="E115" s="428"/>
      <c r="F115" s="441"/>
    </row>
    <row r="116" spans="1:6" ht="12.75">
      <c r="A116" s="36" t="s">
        <v>540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543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546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549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597</v>
      </c>
      <c r="B131" s="39" t="s">
        <v>840</v>
      </c>
      <c r="C131" s="428">
        <f>SUM(C116:C130)</f>
        <v>0</v>
      </c>
      <c r="D131" s="428"/>
      <c r="E131" s="428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832</v>
      </c>
      <c r="B132" s="40"/>
      <c r="C132" s="428"/>
      <c r="D132" s="428"/>
      <c r="E132" s="428"/>
      <c r="F132" s="441"/>
    </row>
    <row r="133" spans="1:6" ht="12.75">
      <c r="A133" s="36" t="s">
        <v>859</v>
      </c>
      <c r="B133" s="40"/>
      <c r="C133" s="440">
        <v>25</v>
      </c>
      <c r="D133" s="440"/>
      <c r="E133" s="440"/>
      <c r="F133" s="442">
        <f>C133-E133</f>
        <v>25</v>
      </c>
    </row>
    <row r="134" spans="1:6" ht="12.75">
      <c r="A134" s="36" t="s">
        <v>543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546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549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833</v>
      </c>
      <c r="B148" s="39" t="s">
        <v>841</v>
      </c>
      <c r="C148" s="428">
        <f>SUM(C133:C147)</f>
        <v>25</v>
      </c>
      <c r="D148" s="428"/>
      <c r="E148" s="428">
        <f>SUM(E133:E147)</f>
        <v>0</v>
      </c>
      <c r="F148" s="441">
        <f>SUM(F133:F147)</f>
        <v>25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842</v>
      </c>
      <c r="B149" s="39" t="s">
        <v>843</v>
      </c>
      <c r="C149" s="428">
        <f>C148+C131+C114+C97</f>
        <v>25</v>
      </c>
      <c r="D149" s="428"/>
      <c r="E149" s="428">
        <f>E148+E131+E114+E97</f>
        <v>0</v>
      </c>
      <c r="F149" s="441">
        <f>F148+F131+F114+F97</f>
        <v>25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863</v>
      </c>
      <c r="B151" s="452"/>
      <c r="C151" s="629"/>
      <c r="D151" s="629"/>
      <c r="E151" s="629"/>
      <c r="F151" s="629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29" t="s">
        <v>851</v>
      </c>
      <c r="D153" s="629"/>
      <c r="E153" s="629"/>
      <c r="F153" s="629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Acount</cp:lastModifiedBy>
  <cp:lastPrinted>2011-05-02T14:17:28Z</cp:lastPrinted>
  <dcterms:created xsi:type="dcterms:W3CDTF">2000-06-29T12:02:40Z</dcterms:created>
  <dcterms:modified xsi:type="dcterms:W3CDTF">2013-05-31T10:10:01Z</dcterms:modified>
  <cp:category/>
  <cp:version/>
  <cp:contentType/>
  <cp:contentStatus/>
</cp:coreProperties>
</file>