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61" windowWidth="15360" windowHeight="885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<sst xmlns="http://schemas.openxmlformats.org/spreadsheetml/2006/main" count="1095" uniqueCount="916">
  <si>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</si>
  <si>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</si>
  <si>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</si>
  <si>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</si>
  <si>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</si>
  <si>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</si>
  <si>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</si>
  <si>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</si>
  <si>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</si>
  <si>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</si>
  <si>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</si>
  <si>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</si>
  <si>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</si>
  <si>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</si>
  <si>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</si>
  <si>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</si>
  <si>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</si>
  <si>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</si>
  <si>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</si>
  <si>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</si>
  <si>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</si>
  <si>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</si>
  <si>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</si>
  <si>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</si>
  <si>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</si>
  <si>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</si>
  <si>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</si>
  <si>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</si>
  <si>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</si>
  <si>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</si>
  <si>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</si>
  <si>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</si>
  <si>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</si>
  <si>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</si>
  <si>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</si>
  <si>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</si>
  <si>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</si>
  <si>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</si>
  <si>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</si>
  <si>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</si>
  <si>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</si>
  <si>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</si>
  <si>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</si>
  <si>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</si>
  <si>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</si>
  <si>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</si>
  <si>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</si>
  <si>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</si>
  <si>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</si>
  <si>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</si>
  <si>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</si>
  <si>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</si>
  <si>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</si>
  <si>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</si>
  <si>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</si>
  <si>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</si>
  <si>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</si>
  <si>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</si>
  <si>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</si>
  <si>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</si>
  <si>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</si>
  <si>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</si>
  <si>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</si>
  <si>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</si>
  <si>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</si>
  <si>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</si>
  <si>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</si>
  <si>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</si>
  <si>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</si>
  <si>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</si>
  <si>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</si>
  <si>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</si>
  <si>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</si>
  <si>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</si>
  <si>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</si>
  <si>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</si>
  <si>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</si>
  <si>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</si>
  <si>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</si>
  <si>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</si>
  <si>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</si>
  <si>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</si>
  <si>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</si>
  <si>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</si>
  <si>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</si>
  <si>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</si>
  <si>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</si>
  <si>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</si>
  <si>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</si>
  <si>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</si>
  <si>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</si>
  <si>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</si>
  <si>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</si>
  <si>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</si>
  <si>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</si>
  <si>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</si>
  <si>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</si>
  <si>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</si>
  <si>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</si>
  <si>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</si>
  <si>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</si>
  <si>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</si>
  <si>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</si>
  <si>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</si>
  <si>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</si>
  <si>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</si>
  <si>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</si>
  <si>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</si>
  <si>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</si>
  <si>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</si>
  <si>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</si>
  <si>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</si>
  <si>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</si>
  <si>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</si>
  <si>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</si>
  <si>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</si>
  <si>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</si>
  <si>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</si>
  <si>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</si>
  <si>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</si>
  <si>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</si>
  <si>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</si>
  <si>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</si>
  <si>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</si>
  <si>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</si>
  <si>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</si>
  <si>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</si>
  <si>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</si>
  <si>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</si>
  <si>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</si>
  <si>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</si>
  <si>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</si>
  <si>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</si>
  <si>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</si>
  <si>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</si>
  <si>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</si>
  <si>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</si>
  <si>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</si>
  <si>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</si>
  <si>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</si>
  <si>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</si>
  <si>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</si>
  <si>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</si>
  <si>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</si>
  <si>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</si>
  <si>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</si>
  <si>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</si>
  <si>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</si>
  <si>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</si>
  <si>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</si>
  <si>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</si>
  <si>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</si>
  <si>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</si>
  <si>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</si>
  <si>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</si>
  <si>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</si>
  <si>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</si>
  <si>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</si>
  <si>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</si>
  <si>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</si>
  <si>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</si>
  <si>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</si>
  <si>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</si>
  <si>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</si>
  <si>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</si>
  <si>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</si>
  <si>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</si>
  <si>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</si>
  <si>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</si>
  <si>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</si>
  <si>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</si>
  <si>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</si>
  <si>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</si>
  <si>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</si>
  <si>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</si>
  <si>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</si>
  <si>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</si>
  <si>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</si>
  <si>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</si>
  <si>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</si>
  <si>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</si>
  <si>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</si>
  <si>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</si>
  <si>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</si>
  <si>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</si>
  <si>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</si>
  <si>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</si>
  <si>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</si>
  <si>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</si>
  <si>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</si>
  <si>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</si>
  <si>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</si>
  <si>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</si>
  <si>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</si>
  <si>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</si>
  <si>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</si>
  <si>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</si>
  <si>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</si>
  <si>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</si>
  <si>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</si>
  <si>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</si>
  <si>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</si>
  <si>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</si>
  <si>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</si>
  <si>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</si>
  <si>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</si>
  <si>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</si>
  <si>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</si>
  <si>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</si>
  <si>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</si>
  <si>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</si>
  <si>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</si>
  <si>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</si>
  <si>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</si>
  <si>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</si>
  <si>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</si>
  <si>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</si>
  <si>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</si>
  <si>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</si>
  <si>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</si>
  <si>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</si>
  <si>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</si>
  <si>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</si>
  <si>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</si>
  <si>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</si>
  <si>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</si>
  <si>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</si>
  <si>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</si>
  <si>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</si>
  <si>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</si>
  <si>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</si>
  <si>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</si>
  <si>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</si>
  <si>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</si>
  <si>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</si>
  <si>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</si>
  <si>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</si>
  <si>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</si>
  <si>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</si>
  <si>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</si>
  <si>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</si>
  <si>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</si>
  <si>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</si>
  <si>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</si>
  <si>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</si>
  <si>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</si>
  <si>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</si>
  <si>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</si>
  <si>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</si>
  <si>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</si>
  <si>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</si>
  <si>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</si>
  <si>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</si>
  <si>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</si>
  <si>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</si>
  <si>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</si>
  <si>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</si>
  <si>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</si>
  <si>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</si>
  <si>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</si>
  <si>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</si>
  <si>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</si>
  <si>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</si>
  <si>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</si>
  <si>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</si>
  <si>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</si>
  <si>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</si>
  <si>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</si>
  <si>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</si>
  <si>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</si>
  <si>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</si>
  <si>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</si>
  <si>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</si>
  <si>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</si>
  <si>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</si>
  <si>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</si>
  <si>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</si>
  <si>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</si>
  <si>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</si>
  <si>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</si>
  <si>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</si>
  <si>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</si>
  <si>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</si>
  <si>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</si>
  <si>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</si>
  <si>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</si>
  <si>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</si>
  <si>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</si>
  <si>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</si>
  <si>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</si>
  <si>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</si>
  <si>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</si>
  <si>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</si>
  <si>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</si>
  <si>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</si>
  <si>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</si>
  <si>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</si>
  <si>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</si>
  <si>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</si>
  <si>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</si>
  <si>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</si>
  <si>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</si>
  <si>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</si>
  <si>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</si>
  <si>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</si>
  <si>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</si>
  <si>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</si>
  <si>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</si>
  <si>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</si>
  <si>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</si>
  <si>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</si>
  <si>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</si>
  <si>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</si>
  <si>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</si>
  <si>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</si>
  <si>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</si>
  <si>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</si>
  <si>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</si>
  <si>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</si>
  <si>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</si>
  <si>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</si>
  <si>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</si>
  <si>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</si>
  <si>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</si>
  <si>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</si>
  <si>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</si>
  <si>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</si>
  <si>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</si>
  <si>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</si>
  <si>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</si>
  <si>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</si>
  <si>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</si>
  <si>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</si>
  <si>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</si>
  <si>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</si>
  <si>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</si>
  <si>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</si>
  <si>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</si>
  <si>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</si>
  <si>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</si>
  <si>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</si>
  <si>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</si>
  <si>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</si>
  <si>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</si>
  <si>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</si>
  <si>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</si>
  <si>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</si>
  <si>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</si>
  <si>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</si>
  <si>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</si>
  <si>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</si>
  <si>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</si>
  <si>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</si>
  <si>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</si>
  <si>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</si>
  <si>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</si>
  <si>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</si>
  <si>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</si>
  <si>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</si>
  <si>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</si>
  <si>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</si>
  <si>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</si>
  <si>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</si>
  <si>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</si>
  <si>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</si>
  <si>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</si>
  <si>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</si>
  <si>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</si>
  <si>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</si>
  <si>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</si>
  <si>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</si>
  <si>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</si>
  <si>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</si>
  <si>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</si>
  <si>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</si>
  <si>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</si>
  <si>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</si>
  <si>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</si>
  <si>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</si>
  <si>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</si>
  <si>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</si>
  <si>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</si>
  <si>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</si>
  <si>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</si>
  <si>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</si>
  <si>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</si>
  <si>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</si>
  <si>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</si>
  <si>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</si>
  <si>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</si>
  <si>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</si>
  <si>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</si>
  <si>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</si>
  <si>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</si>
  <si>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</si>
  <si>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</si>
  <si>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</si>
  <si>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</si>
  <si>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</si>
  <si>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</si>
  <si>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</si>
  <si>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</si>
  <si>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</si>
  <si>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</si>
  <si>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</si>
  <si>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</si>
  <si>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</si>
  <si>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</si>
  <si>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</si>
  <si>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</si>
  <si>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</si>
  <si>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</si>
  <si>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</si>
  <si>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</si>
  <si>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</si>
  <si>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</si>
  <si>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</si>
  <si>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</si>
  <si>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</si>
  <si>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</si>
  <si>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</si>
  <si>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</si>
  <si>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</si>
  <si>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</si>
  <si>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</si>
  <si>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</si>
  <si>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</si>
  <si>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</si>
  <si>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</si>
  <si>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</si>
  <si>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</si>
  <si>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</si>
  <si>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</si>
  <si>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</si>
  <si>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</si>
  <si>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</si>
  <si>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</si>
  <si>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</si>
  <si>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</si>
  <si>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</si>
  <si>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</si>
  <si>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</si>
  <si>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</si>
  <si>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</si>
  <si>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</si>
  <si>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</si>
  <si>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</si>
  <si>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</si>
  <si>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</si>
  <si>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</si>
  <si>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</si>
  <si>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</si>
  <si>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</si>
  <si>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</si>
  <si>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</si>
  <si>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</si>
  <si>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</si>
  <si>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</si>
  <si>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</si>
  <si>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</si>
  <si>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</si>
  <si>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</si>
  <si>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</si>
  <si>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</si>
  <si>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</si>
  <si>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</si>
  <si>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</si>
  <si>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</si>
  <si>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</si>
  <si>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</si>
  <si>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</si>
  <si>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</si>
  <si>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</si>
  <si>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</si>
  <si>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</si>
  <si>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</si>
  <si>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</si>
  <si>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</si>
  <si>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</si>
  <si>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</si>
  <si>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</si>
  <si>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</si>
  <si>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</si>
  <si>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</si>
  <si>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</si>
  <si>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</si>
  <si>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</si>
  <si>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</si>
  <si>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</si>
  <si>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</si>
  <si>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</si>
  <si>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</si>
  <si>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</si>
  <si>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</si>
  <si>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</si>
  <si>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</si>
  <si>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</si>
  <si>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</si>
  <si>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</si>
  <si>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</si>
  <si>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</si>
  <si>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</si>
  <si>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</si>
  <si>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</si>
  <si>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</si>
  <si>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</si>
  <si>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</si>
  <si>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</si>
  <si>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</si>
  <si>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</si>
  <si>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</si>
  <si>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</si>
  <si>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</si>
  <si>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</si>
  <si>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</si>
  <si>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</si>
  <si>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</si>
  <si>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</si>
  <si>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</si>
  <si>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</si>
  <si>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</si>
  <si>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</si>
  <si>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</si>
  <si>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</si>
  <si>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</si>
  <si>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</si>
  <si>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</si>
  <si>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</si>
  <si>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</si>
  <si>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</si>
  <si>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</si>
  <si>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</si>
  <si>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</si>
  <si>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</si>
  <si>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</si>
  <si>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</si>
  <si>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</si>
  <si>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</si>
  <si>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</si>
  <si>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</si>
  <si>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</si>
  <si>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</si>
  <si>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</si>
  <si>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</si>
  <si>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</si>
  <si>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</si>
  <si>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</si>
  <si>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</si>
  <si>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</si>
  <si>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</si>
  <si>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</si>
  <si>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</si>
  <si>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</si>
  <si>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</si>
  <si>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</si>
  <si>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</si>
  <si>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</si>
  <si>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</si>
  <si>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</si>
  <si>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</si>
  <si>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</si>
  <si>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</si>
  <si>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</si>
  <si>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</si>
  <si>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</si>
  <si>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</si>
  <si>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</si>
  <si>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</si>
  <si>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</si>
  <si>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</si>
  <si>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</si>
  <si>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</si>
  <si>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</si>
  <si>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</si>
  <si>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</si>
  <si>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</si>
  <si>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</si>
  <si>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</si>
  <si>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</si>
  <si>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</si>
  <si>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</si>
  <si>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</si>
  <si>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</si>
  <si>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</si>
  <si>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</si>
  <si>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</si>
  <si>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</si>
  <si>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</si>
  <si>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</si>
  <si>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</si>
  <si>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</si>
  <si>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</si>
  <si>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</si>
  <si>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</si>
  <si>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</si>
  <si>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</si>
  <si>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</si>
  <si>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</si>
  <si>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</si>
  <si>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</si>
  <si>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</si>
  <si>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</si>
  <si>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</si>
  <si>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</si>
  <si>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</si>
  <si>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</si>
  <si>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</si>
  <si>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</si>
  <si>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</si>
  <si>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</si>
  <si>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</si>
  <si>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</si>
  <si>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</si>
  <si>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</si>
  <si>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</si>
  <si>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</si>
  <si>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</si>
  <si>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</si>
  <si>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</si>
  <si>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</si>
  <si>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</si>
  <si>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</si>
  <si>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</si>
  <si>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</si>
  <si>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</si>
  <si>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</si>
  <si>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</si>
  <si>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</si>
  <si>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</si>
  <si>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</si>
  <si>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</si>
  <si>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</si>
  <si>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</si>
  <si>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</si>
  <si>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</si>
  <si>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</si>
  <si>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</si>
  <si>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</si>
  <si>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</si>
  <si>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</si>
  <si>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</si>
  <si>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</si>
  <si>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</si>
  <si>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</si>
  <si>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</si>
  <si>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</si>
  <si>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</si>
  <si>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</si>
  <si>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</si>
  <si>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</si>
  <si>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</si>
  <si>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</si>
  <si>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</si>
  <si>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</si>
  <si>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</si>
  <si>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</si>
  <si>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</si>
  <si>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</si>
  <si>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</si>
  <si>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</si>
  <si>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</si>
  <si>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</si>
  <si>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</si>
  <si>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</si>
  <si>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</si>
  <si>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</si>
  <si>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</si>
  <si>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</si>
  <si>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</si>
  <si>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</si>
  <si>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</si>
  <si>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</si>
  <si>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</si>
  <si>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</si>
  <si>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</si>
  <si>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</si>
  <si>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</si>
  <si>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</si>
  <si>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</si>
  <si>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</si>
  <si>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</si>
  <si>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</si>
  <si>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</si>
  <si>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</si>
  <si>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</si>
  <si>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</si>
  <si>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</si>
  <si>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</si>
  <si>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</si>
  <si>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</si>
  <si>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</si>
  <si>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</si>
  <si>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</si>
  <si>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</si>
  <si>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</si>
  <si>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</si>
  <si>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</si>
  <si>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</si>
  <si>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</si>
  <si>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</si>
  <si>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</si>
  <si>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</si>
  <si>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</si>
  <si>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</si>
  <si>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</si>
  <si>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</si>
  <si>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</si>
  <si>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</si>
  <si>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</si>
  <si>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</si>
  <si>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</si>
  <si>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</si>
  <si>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</si>
  <si>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</si>
  <si>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</si>
  <si>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</si>
  <si>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</si>
  <si>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</si>
  <si>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</si>
  <si>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</si>
  <si>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</si>
  <si>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</si>
  <si>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</si>
  <si>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</si>
  <si>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</si>
  <si>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</si>
  <si>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</si>
  <si>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</si>
  <si>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</si>
  <si>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</si>
  <si>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</si>
  <si>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</si>
  <si>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</si>
  <si>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</si>
  <si>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</si>
  <si>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</si>
  <si>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</si>
  <si>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</si>
  <si>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</si>
  <si>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</si>
  <si>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</si>
  <si>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</si>
  <si>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</si>
  <si>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</si>
  <si>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</si>
  <si>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</si>
  <si>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</si>
  <si>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</si>
  <si>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</si>
  <si>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</si>
  <si>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</si>
  <si>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</si>
  <si>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</si>
  <si>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</si>
  <si>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</si>
  <si>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</si>
  <si>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</si>
  <si>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</si>
  <si>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</si>
  <si>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</si>
  <si>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</si>
  <si>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</si>
  <si>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</si>
  <si>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</si>
  <si>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</si>
  <si>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</si>
  <si>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</si>
  <si>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</si>
  <si>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</si>
  <si>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</si>
  <si>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</si>
  <si>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</si>
  <si>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</si>
  <si>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</si>
  <si>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</si>
  <si>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</si>
  <si>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</si>
  <si>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</si>
  <si>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</si>
  <si>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</si>
  <si>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</si>
  <si>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</si>
  <si>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</si>
  <si>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</si>
  <si>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</si>
  <si>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</si>
  <si>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</si>
  <si>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</si>
  <si>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</si>
  <si>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</si>
  <si>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</si>
  <si>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</si>
  <si>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</si>
  <si>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</si>
  <si>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</si>
  <si>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</si>
  <si>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</si>
  <si>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</si>
  <si>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</si>
  <si>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</si>
  <si>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</si>
  <si>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</si>
  <si>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</si>
  <si>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</si>
  <si>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</si>
  <si>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</si>
  <si>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</si>
  <si>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</si>
  <si>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</si>
  <si>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</si>
  <si>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</si>
  <si>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</si>
  <si>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</si>
  <si>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</si>
  <si>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</si>
  <si>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</si>
  <si>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</si>
  <si>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</si>
  <si>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</si>
  <si>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</si>
  <si>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</si>
  <si>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</si>
  <si>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</si>
  <si>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</si>
  <si>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</si>
  <si>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</si>
  <si>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</si>
  <si>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</si>
  <si>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</si>
  <si>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</si>
  <si>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</si>
  <si>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</si>
  <si>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</si>
  <si>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</si>
  <si>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</si>
  <si>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</si>
  <si>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</si>
  <si>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</si>
  <si>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</si>
  <si>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</si>
  <si>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</si>
  <si>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</si>
  <si>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</si>
  <si>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</si>
  <si>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</si>
  <si>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</si>
  <si>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</si>
  <si>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</si>
  <si>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</si>
  <si>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</si>
  <si>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</si>
  <si>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</si>
  <si>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</si>
  <si>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</si>
  <si>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</si>
  <si>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</si>
  <si>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</si>
  <si>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</si>
  <si>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</si>
  <si>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</si>
  <si>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</si>
  <si>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</si>
  <si>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</si>
  <si>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</si>
  <si>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</si>
  <si>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неконсолидиран</t>
  </si>
  <si>
    <t>М. Кълчишков</t>
  </si>
  <si>
    <t>П. Атанасов</t>
  </si>
  <si>
    <t xml:space="preserve">                                    Съставител: М. Кълчишков                      </t>
  </si>
  <si>
    <t>Ръководител: П. Атанасов</t>
  </si>
  <si>
    <t>1. "Парк - хотел Москва" АД</t>
  </si>
  <si>
    <t>1. "Ксилема" АД</t>
  </si>
  <si>
    <t>2. "Рекорд" АД</t>
  </si>
  <si>
    <t>М.Кълчишков</t>
  </si>
  <si>
    <t xml:space="preserve"> Ръководител </t>
  </si>
  <si>
    <t>П.Атанасов</t>
  </si>
  <si>
    <t>2. "Харманлийска керамика" АД</t>
  </si>
  <si>
    <t>3. "ТЕ Сливен" АД</t>
  </si>
  <si>
    <t>4 "Елпром АНН" АД</t>
  </si>
  <si>
    <t>5 "Бистрец" АД</t>
  </si>
  <si>
    <t>6 "АТП Бухово" АД</t>
  </si>
  <si>
    <t>Инвестициите в дъщерни  предприятия се отчитат по себестойностния метод, инвестициите в асоциирани предприятия- по себестойностния метод,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</si>
  <si>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"Инкомс - инструменти и механика" АД</t>
  </si>
  <si>
    <t>7. "Модтрико" АД</t>
  </si>
  <si>
    <t>8. "ТЕ Плевен" АД</t>
  </si>
  <si>
    <t>2. "Инком - България" АД</t>
  </si>
  <si>
    <t>3. "София Инвест Брокеридж" АД</t>
  </si>
  <si>
    <t>3. "Околчица" АД</t>
  </si>
  <si>
    <t>4. "Завет" АД</t>
  </si>
  <si>
    <t>5. "Нора" АД</t>
  </si>
  <si>
    <t>6. "Корела" АД</t>
  </si>
  <si>
    <t>7. "Елпром Елин" АД</t>
  </si>
  <si>
    <t>8. "Божур - 71" АД</t>
  </si>
  <si>
    <t>9. "Диамант" АД</t>
  </si>
  <si>
    <t>10. "Лейди София" АД</t>
  </si>
  <si>
    <t>11. "Вихрен Благеовград" АД</t>
  </si>
  <si>
    <t>12. "Изида" АД</t>
  </si>
  <si>
    <t>13..Други</t>
  </si>
  <si>
    <t>14. "Инкомс Телеком Холдинг" АД</t>
  </si>
  <si>
    <t>15. "Полимери" АД</t>
  </si>
  <si>
    <t>17."Пластимо" АД</t>
  </si>
  <si>
    <t>18.ДФ Стандарт инвестмънт балансиран фонд</t>
  </si>
  <si>
    <t>19.ДФ Стандарт инвестмънт високодоходен фонд</t>
  </si>
  <si>
    <t>20.ДФ Стандарт инвестмънт международен фонд</t>
  </si>
  <si>
    <t>21.ДФ ДСК Растеж</t>
  </si>
  <si>
    <t>22.ДФ ДСК Баланс</t>
  </si>
  <si>
    <t>23.ИД Капман капитал</t>
  </si>
  <si>
    <t>24.ДФ Капман макс</t>
  </si>
  <si>
    <t>25.ДФ Ти Би АЙ Динамик</t>
  </si>
  <si>
    <t>26.ДФ Ти Би Ай Хармония</t>
  </si>
  <si>
    <t xml:space="preserve">                                                           </t>
  </si>
  <si>
    <t>01.01.-31.03.2009 г.</t>
  </si>
  <si>
    <t>22.04.2009 г.</t>
  </si>
  <si>
    <t xml:space="preserve">Дата  на съставяне: 22.04.2009 г.                                                                                                                        </t>
  </si>
  <si>
    <t xml:space="preserve">Дата на съставяне: 22.04.2009 г.                       </t>
  </si>
  <si>
    <t>Дата на съставяне:22.04.2009</t>
  </si>
</sst>
</file>

<file path=xl/styles.xml><?xml version="1.0" encoding="utf-8"?>
<styleSheet xmlns="http://schemas.openxmlformats.org/spreadsheetml/2006/main">
  <numFmts count="5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.&quot;;\-#,##0\ &quot;.&quot;"/>
    <numFmt numFmtId="165" formatCode="#,##0\ &quot;.&quot;;[Red]\-#,##0\ &quot;.&quot;"/>
    <numFmt numFmtId="166" formatCode="#,##0.00\ &quot;.&quot;;\-#,##0.00\ &quot;.&quot;"/>
    <numFmt numFmtId="167" formatCode="#,##0.00\ &quot;.&quot;;[Red]\-#,##0.00\ &quot;.&quot;"/>
    <numFmt numFmtId="168" formatCode="_-* #,##0\ &quot;.&quot;_-;\-* #,##0\ &quot;.&quot;_-;_-* &quot;-&quot;\ &quot;.&quot;_-;_-@_-"/>
    <numFmt numFmtId="169" formatCode="_-* #,##0\ _._-;\-* #,##0\ _._-;_-* &quot;-&quot;\ _._-;_-@_-"/>
    <numFmt numFmtId="170" formatCode="_-* #,##0.00\ &quot;.&quot;_-;\-* #,##0.00\ &quot;.&quot;_-;_-* &quot;-&quot;??\ &quot;.&quot;_-;_-@_-"/>
    <numFmt numFmtId="171" formatCode="_-* #,##0.00\ _._-;\-* #,##0.00\ _._-;_-* &quot;-&quot;??\ _._-;_-@_-"/>
    <numFmt numFmtId="172" formatCode="###,0&quot;.&quot;00\ &quot;.&quot;;\-###,0&quot;.&quot;00\ &quot;.&quot;"/>
    <numFmt numFmtId="173" formatCode="###,0&quot;.&quot;00\ &quot;.&quot;;[Red]\-###,0&quot;.&quot;00\ &quot;.&quot;"/>
    <numFmt numFmtId="174" formatCode="_-* ###,0&quot;.&quot;00\ &quot;.&quot;_-;\-* ###,0&quot;.&quot;00\ &quot;.&quot;_-;_-* &quot;-&quot;??\ &quot;.&quot;_-;_-@_-"/>
    <numFmt numFmtId="175" formatCode="_-* ###,0&quot;.&quot;00\ _._-;\-* ###,0&quot;.&quot;00\ _._-;_-* &quot;-&quot;??\ _._-;_-@_-"/>
    <numFmt numFmtId="176" formatCode="#,##0\ &quot;$&quot;;\-#,##0\ &quot;$&quot;"/>
    <numFmt numFmtId="177" formatCode="#,##0\ &quot;$&quot;;[Red]\-#,##0\ &quot;$&quot;"/>
    <numFmt numFmtId="178" formatCode="###,0&quot;.&quot;00\ &quot;$&quot;;\-###,0&quot;.&quot;00\ &quot;$&quot;"/>
    <numFmt numFmtId="179" formatCode="###,0&quot;.&quot;00\ &quot;$&quot;;[Red]\-###,0&quot;.&quot;00\ &quot;$&quot;"/>
    <numFmt numFmtId="180" formatCode="_-* #,##0\ &quot;$&quot;_-;\-* #,##0\ &quot;$&quot;_-;_-* &quot;-&quot;\ &quot;$&quot;_-;_-@_-"/>
    <numFmt numFmtId="181" formatCode="_-* #,##0\ _$_-;\-* #,##0\ _$_-;_-* &quot;-&quot;\ _$_-;_-@_-"/>
    <numFmt numFmtId="182" formatCode="_-* ###,0&quot;.&quot;00\ &quot;$&quot;_-;\-* ###,0&quot;.&quot;00\ &quot;$&quot;_-;_-* &quot;-&quot;??\ &quot;$&quot;_-;_-@_-"/>
    <numFmt numFmtId="183" formatCode="_-* ###,0&quot;.&quot;00\ _$_-;\-* ###,0&quot;.&quot;00\ _$_-;_-* &quot;-&quot;??\ _$_-;_-@_-"/>
    <numFmt numFmtId="184" formatCode="###,0&quot;.&quot;00\ &quot;лв&quot;;\-###,0&quot;.&quot;00\ &quot;лв&quot;"/>
    <numFmt numFmtId="185" formatCode="###,0&quot;.&quot;00\ &quot;лв&quot;;[Red]\-###,0&quot;.&quot;00\ &quot;лв&quot;"/>
    <numFmt numFmtId="186" formatCode="_-* ###,0&quot;.&quot;00\ &quot;лв&quot;_-;\-* ###,0&quot;.&quot;00\ &quot;лв&quot;_-;_-* &quot;-&quot;??\ &quot;лв&quot;_-;_-@_-"/>
    <numFmt numFmtId="187" formatCode="_-* ###,0&quot;.&quot;00\ _л_в_-;\-* ###,0&quot;.&quot;00\ _л_в_-;_-* &quot;-&quot;??\ _л_в_-;_-@_-"/>
    <numFmt numFmtId="188" formatCode="#,##0\ &quot; &quot;;\-#,##0\ &quot; &quot;"/>
    <numFmt numFmtId="189" formatCode="#,##0\ &quot; &quot;;[Red]\-#,##0\ &quot; &quot;"/>
    <numFmt numFmtId="190" formatCode="###,0&quot;.&quot;00\ &quot; &quot;;\-###,0&quot;.&quot;00\ &quot; &quot;"/>
    <numFmt numFmtId="191" formatCode="###,0&quot;.&quot;00\ &quot; &quot;;[Red]\-###,0&quot;.&quot;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##,0&quot;.&quot;00\ &quot; &quot;_-;\-* ###,0&quot;.&quot;00\ &quot; &quot;_-;_-* &quot;-&quot;??\ &quot; &quot;_-;_-@_-"/>
    <numFmt numFmtId="195" formatCode="_-* ###,0&quot;.&quot;00\ _ _-;\-* ###,0&quot;.&quot;00\ _ _-;_-* &quot;-&quot;??\ _ _-;_-@_-"/>
    <numFmt numFmtId="196" formatCode="&quot;$&quot;#,##0_);\(&quot;$&quot;#,##0\)"/>
    <numFmt numFmtId="197" formatCode="&quot;$&quot;#,##0_);[Red]\(&quot;$&quot;#,##0\)"/>
    <numFmt numFmtId="198" formatCode="&quot;$&quot;###,0&quot;.&quot;00_);\(&quot;$&quot;###,0&quot;.&quot;00\)"/>
    <numFmt numFmtId="199" formatCode="&quot;$&quot;###,0&quot;.&quot;00_);[Red]\(&quot;$&quot;###,0&quot;.&quot;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##,0&quot;.&quot;00_);_(&quot;$&quot;* \(###,0&quot;.&quot;00\);_(&quot;$&quot;* &quot;-&quot;??_);_(@_)"/>
    <numFmt numFmtId="203" formatCode="_(* ###,0&quot;.&quot;00_);_(* \(###,0&quot;.&quot;00\);_(* &quot;-&quot;??_);_(@_)"/>
    <numFmt numFmtId="204" formatCode="00000"/>
    <numFmt numFmtId="205" formatCode="###,0&quot;.&quot;00\ &quot;лв&quot;"/>
    <numFmt numFmtId="206" formatCode="[$-402]dd\ mmmm\ yyyy\ &quot;г.&quot;"/>
    <numFmt numFmtId="207" formatCode="d/m/yyyy&quot; &quot;&quot;г.&quot;;@"/>
    <numFmt numFmtId="208" formatCode="dd/mm/yyyy&quot; &quot;&quot;г.&quot;;@"/>
    <numFmt numFmtId="209" formatCode="0&quot;.&quot;0"/>
    <numFmt numFmtId="210" formatCode="0&quot;.&quot;0%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8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86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208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0" fontId="5" fillId="3" borderId="1" xfId="31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24" applyFont="1" applyFill="1" applyBorder="1" applyAlignment="1">
      <alignment horizontal="center" vertical="center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207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208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208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208" fontId="10" fillId="0" borderId="0" xfId="25" applyNumberFormat="1" applyFont="1" applyBorder="1" applyAlignment="1" applyProtection="1">
      <alignment horizontal="center" vertical="justify" wrapText="1"/>
      <protection/>
    </xf>
    <xf numFmtId="208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208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208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C48">
      <selection activeCell="G71" sqref="G7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2" t="s">
        <v>864</v>
      </c>
      <c r="F3" s="217" t="s">
        <v>2</v>
      </c>
      <c r="G3" s="172"/>
      <c r="H3" s="461">
        <v>121576032</v>
      </c>
    </row>
    <row r="4" spans="1:8" ht="15">
      <c r="A4" s="578" t="s">
        <v>3</v>
      </c>
      <c r="B4" s="584"/>
      <c r="C4" s="584"/>
      <c r="D4" s="584"/>
      <c r="E4" s="504" t="s">
        <v>865</v>
      </c>
      <c r="F4" s="580" t="s">
        <v>4</v>
      </c>
      <c r="G4" s="581"/>
      <c r="H4" s="461">
        <v>13</v>
      </c>
    </row>
    <row r="5" spans="1:8" ht="15">
      <c r="A5" s="578" t="s">
        <v>5</v>
      </c>
      <c r="B5" s="579"/>
      <c r="C5" s="579"/>
      <c r="D5" s="579"/>
      <c r="E5" s="505" t="s">
        <v>911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92</v>
      </c>
      <c r="D11" s="151">
        <v>92</v>
      </c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259</v>
      </c>
      <c r="D12" s="151">
        <v>263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16</v>
      </c>
      <c r="D13" s="151">
        <v>16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0</v>
      </c>
      <c r="D15" s="151">
        <v>0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9</v>
      </c>
      <c r="D16" s="151">
        <v>10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52</v>
      </c>
      <c r="D17" s="151">
        <v>52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2</v>
      </c>
      <c r="D18" s="151">
        <v>3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430</v>
      </c>
      <c r="D19" s="155">
        <f>SUM(D11:D18)</f>
        <v>436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-2626</v>
      </c>
      <c r="H20" s="158">
        <v>-2331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11180</v>
      </c>
      <c r="H21" s="156">
        <f>SUM(H22:H24)</f>
        <v>11180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849</v>
      </c>
      <c r="H22" s="152">
        <v>849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10331</v>
      </c>
      <c r="H24" s="152">
        <v>10331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15961</v>
      </c>
      <c r="H25" s="154">
        <f>H19+H20+H21</f>
        <v>16256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4490</v>
      </c>
      <c r="H27" s="154">
        <f>SUM(H28:H30)</f>
        <v>4372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4490</v>
      </c>
      <c r="H28" s="152">
        <v>4372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118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-35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4455</v>
      </c>
      <c r="H33" s="154">
        <f>H27+H31+H32</f>
        <v>4490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23447</v>
      </c>
      <c r="D34" s="155">
        <f>SUM(D35:D38)</f>
        <v>23556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13595</v>
      </c>
      <c r="D35" s="151">
        <v>13595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27000</v>
      </c>
      <c r="H36" s="154">
        <f>H25+H17+H33</f>
        <v>27330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137</v>
      </c>
      <c r="D37" s="151">
        <v>137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9715</v>
      </c>
      <c r="D38" s="151">
        <v>9824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23477</v>
      </c>
      <c r="D45" s="155">
        <f>D34+D39+D44</f>
        <v>23586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7583</v>
      </c>
      <c r="D47" s="151">
        <v>7420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11</v>
      </c>
      <c r="D50" s="151">
        <v>11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7594</v>
      </c>
      <c r="D51" s="155">
        <f>SUM(D47:D50)</f>
        <v>7431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60</v>
      </c>
      <c r="D54" s="151">
        <v>15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31561</v>
      </c>
      <c r="D55" s="155">
        <f>D19+D20+D21+D27+D32+D45+D51+D53+D54</f>
        <v>31468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</v>
      </c>
      <c r="D58" s="151">
        <v>2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3</v>
      </c>
      <c r="D60" s="151">
        <v>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2081</v>
      </c>
      <c r="H61" s="154">
        <f>SUM(H62:H68)</f>
        <v>2059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1852</v>
      </c>
      <c r="H62" s="152">
        <v>1845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5</v>
      </c>
      <c r="D64" s="155">
        <f>SUM(D58:D63)</f>
        <v>5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18</v>
      </c>
      <c r="H66" s="152">
        <v>20</v>
      </c>
    </row>
    <row r="67" spans="1:8" ht="15">
      <c r="A67" s="235" t="s">
        <v>207</v>
      </c>
      <c r="B67" s="241" t="s">
        <v>208</v>
      </c>
      <c r="C67" s="151">
        <v>1450</v>
      </c>
      <c r="D67" s="151">
        <v>1480</v>
      </c>
      <c r="E67" s="237" t="s">
        <v>209</v>
      </c>
      <c r="F67" s="242" t="s">
        <v>210</v>
      </c>
      <c r="G67" s="152">
        <v>3</v>
      </c>
      <c r="H67" s="152">
        <v>4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208</v>
      </c>
      <c r="H68" s="152">
        <v>190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17602</v>
      </c>
      <c r="H69" s="152">
        <v>5202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19683</v>
      </c>
      <c r="H71" s="161">
        <f>H59+H60+H61+H69+H70</f>
        <v>7261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320</v>
      </c>
      <c r="D74" s="151">
        <v>428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1770</v>
      </c>
      <c r="D75" s="155">
        <f>SUM(D67:D74)</f>
        <v>1908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11973</v>
      </c>
      <c r="D78" s="155">
        <f>SUM(D79:D81)</f>
        <v>67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11906</v>
      </c>
      <c r="D79" s="151"/>
      <c r="E79" s="251" t="s">
        <v>242</v>
      </c>
      <c r="F79" s="261" t="s">
        <v>243</v>
      </c>
      <c r="G79" s="162">
        <f>G71+G74+G75+G76</f>
        <v>19683</v>
      </c>
      <c r="H79" s="162">
        <f>H71+H74+H75+H76</f>
        <v>7261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67</v>
      </c>
      <c r="D81" s="151">
        <v>67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11973</v>
      </c>
      <c r="D84" s="155">
        <f>D83+D82+D78</f>
        <v>67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7</v>
      </c>
      <c r="D87" s="151">
        <v>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1367</v>
      </c>
      <c r="D88" s="151">
        <v>1134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1374</v>
      </c>
      <c r="D91" s="155">
        <f>SUM(D87:D90)</f>
        <v>1143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15122</v>
      </c>
      <c r="D93" s="155">
        <f>D64+D75+D84+D91+D92</f>
        <v>3123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46683</v>
      </c>
      <c r="D94" s="164">
        <f>D93+D55</f>
        <v>34591</v>
      </c>
      <c r="E94" s="449" t="s">
        <v>270</v>
      </c>
      <c r="F94" s="289" t="s">
        <v>271</v>
      </c>
      <c r="G94" s="165">
        <f>G36+G39+G55+G79</f>
        <v>46683</v>
      </c>
      <c r="H94" s="165">
        <f>H36+H39+H55+H79</f>
        <v>34591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852</v>
      </c>
      <c r="B96" s="432"/>
      <c r="C96" s="150"/>
      <c r="D96" s="150"/>
      <c r="E96" s="433" t="s">
        <v>881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2" t="s">
        <v>273</v>
      </c>
      <c r="D98" s="582"/>
      <c r="E98" s="582"/>
      <c r="F98" s="170"/>
      <c r="G98" s="171"/>
      <c r="H98" s="172"/>
      <c r="M98" s="157"/>
    </row>
    <row r="99" spans="1:8" ht="15">
      <c r="A99" s="169" t="s">
        <v>912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82" t="s">
        <v>857</v>
      </c>
      <c r="D100" s="583"/>
      <c r="E100" s="583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B28">
      <selection activeCell="H41" sqref="H4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7" t="str">
        <f>'справка №1-БАЛАНС'!E3</f>
        <v>"Българска Холдингова Компания" АД</v>
      </c>
      <c r="C2" s="587"/>
      <c r="D2" s="587"/>
      <c r="E2" s="587"/>
      <c r="F2" s="589" t="s">
        <v>2</v>
      </c>
      <c r="G2" s="589"/>
      <c r="H2" s="526">
        <f>'справка №1-БАЛАНС'!H3</f>
        <v>121576032</v>
      </c>
    </row>
    <row r="3" spans="1:8" ht="15">
      <c r="A3" s="467" t="s">
        <v>275</v>
      </c>
      <c r="B3" s="587" t="str">
        <f>'справка №1-БАЛАНС'!E4</f>
        <v>неконсолидиран</v>
      </c>
      <c r="C3" s="587"/>
      <c r="D3" s="587"/>
      <c r="E3" s="587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88" t="str">
        <f>'справка №1-БАЛАНС'!E5</f>
        <v>01.01.-31.03.2009 г.</v>
      </c>
      <c r="C4" s="588"/>
      <c r="D4" s="588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</v>
      </c>
      <c r="D9" s="46">
        <v>1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15</v>
      </c>
      <c r="D10" s="46">
        <v>23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6</v>
      </c>
      <c r="D11" s="46">
        <v>8</v>
      </c>
      <c r="E11" s="300" t="s">
        <v>293</v>
      </c>
      <c r="F11" s="549" t="s">
        <v>294</v>
      </c>
      <c r="G11" s="550">
        <v>12</v>
      </c>
      <c r="H11" s="550">
        <v>27</v>
      </c>
    </row>
    <row r="12" spans="1:8" ht="12">
      <c r="A12" s="298" t="s">
        <v>295</v>
      </c>
      <c r="B12" s="299" t="s">
        <v>296</v>
      </c>
      <c r="C12" s="46">
        <v>138</v>
      </c>
      <c r="D12" s="46">
        <v>126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17</v>
      </c>
      <c r="D13" s="46">
        <v>16</v>
      </c>
      <c r="E13" s="301" t="s">
        <v>51</v>
      </c>
      <c r="F13" s="551" t="s">
        <v>300</v>
      </c>
      <c r="G13" s="548">
        <f>SUM(G9:G12)</f>
        <v>12</v>
      </c>
      <c r="H13" s="548">
        <f>SUM(H9:H12)</f>
        <v>27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2</v>
      </c>
      <c r="D16" s="47">
        <v>3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180</v>
      </c>
      <c r="D19" s="49">
        <f>SUM(D9:D15)+D16</f>
        <v>177</v>
      </c>
      <c r="E19" s="304" t="s">
        <v>317</v>
      </c>
      <c r="F19" s="552" t="s">
        <v>318</v>
      </c>
      <c r="G19" s="550">
        <v>457</v>
      </c>
      <c r="H19" s="550">
        <v>365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</v>
      </c>
      <c r="D22" s="46">
        <v>3</v>
      </c>
      <c r="E22" s="304" t="s">
        <v>326</v>
      </c>
      <c r="F22" s="552" t="s">
        <v>327</v>
      </c>
      <c r="G22" s="550">
        <v>193</v>
      </c>
      <c r="H22" s="550"/>
    </row>
    <row r="23" spans="1:8" ht="24">
      <c r="A23" s="298" t="s">
        <v>328</v>
      </c>
      <c r="B23" s="305" t="s">
        <v>329</v>
      </c>
      <c r="C23" s="46">
        <v>452</v>
      </c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>
        <v>225</v>
      </c>
      <c r="E24" s="301" t="s">
        <v>103</v>
      </c>
      <c r="F24" s="554" t="s">
        <v>334</v>
      </c>
      <c r="G24" s="548">
        <f>SUM(G19:G23)</f>
        <v>650</v>
      </c>
      <c r="H24" s="548">
        <f>SUM(H19:H23)</f>
        <v>365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89</v>
      </c>
      <c r="D25" s="46">
        <v>82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542</v>
      </c>
      <c r="D26" s="49">
        <f>SUM(D22:D25)</f>
        <v>310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722</v>
      </c>
      <c r="D28" s="50">
        <f>D26+D19</f>
        <v>487</v>
      </c>
      <c r="E28" s="127" t="s">
        <v>339</v>
      </c>
      <c r="F28" s="554" t="s">
        <v>340</v>
      </c>
      <c r="G28" s="548">
        <f>G13+G15+G24</f>
        <v>662</v>
      </c>
      <c r="H28" s="548">
        <f>H13+H15+H24</f>
        <v>392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60</v>
      </c>
      <c r="H30" s="53">
        <f>IF((D28-H28)&gt;0,D28-H28,0)</f>
        <v>95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722</v>
      </c>
      <c r="D33" s="49">
        <f>D28+D31+D32</f>
        <v>487</v>
      </c>
      <c r="E33" s="127" t="s">
        <v>353</v>
      </c>
      <c r="F33" s="554" t="s">
        <v>354</v>
      </c>
      <c r="G33" s="53">
        <f>G32+G31+G28</f>
        <v>662</v>
      </c>
      <c r="H33" s="53">
        <f>H32+H31+H28</f>
        <v>392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60</v>
      </c>
      <c r="H34" s="548">
        <f>IF((D33-H33)&gt;0,D33-H33,0)</f>
        <v>95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-25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20</v>
      </c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-45</v>
      </c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35</v>
      </c>
      <c r="H39" s="559">
        <f>IF(H34&gt;0,IF(D35+H34&lt;0,0,D35+H34),IF(D34-D35&lt;0,D35-D34,0))</f>
        <v>95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IF(C39-C40&gt;0,C39-C40,0)</f>
        <v>0</v>
      </c>
      <c r="D41" s="52">
        <f>IF(D39-D40&gt;0,D39-D40,0)</f>
        <v>0</v>
      </c>
      <c r="E41" s="127" t="s">
        <v>376</v>
      </c>
      <c r="F41" s="558" t="s">
        <v>377</v>
      </c>
      <c r="G41" s="52">
        <f>IF(G39-G40&gt;0,G39-G40,0)</f>
        <v>35</v>
      </c>
      <c r="H41" s="52">
        <f>IF(H39-H40&gt;0,H39-H40,0)</f>
        <v>95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697</v>
      </c>
      <c r="D42" s="53">
        <f>D33+D35+D39</f>
        <v>487</v>
      </c>
      <c r="E42" s="128" t="s">
        <v>380</v>
      </c>
      <c r="F42" s="129" t="s">
        <v>381</v>
      </c>
      <c r="G42" s="53">
        <f>G39+G33</f>
        <v>697</v>
      </c>
      <c r="H42" s="53">
        <f>H39+H33</f>
        <v>487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0" t="s">
        <v>862</v>
      </c>
      <c r="B45" s="590"/>
      <c r="C45" s="590"/>
      <c r="D45" s="590"/>
      <c r="E45" s="59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912</v>
      </c>
      <c r="C48" s="427" t="s">
        <v>383</v>
      </c>
      <c r="D48" s="585" t="s">
        <v>866</v>
      </c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6" t="s">
        <v>867</v>
      </c>
      <c r="E50" s="586"/>
      <c r="F50" s="586"/>
      <c r="G50" s="586"/>
      <c r="H50" s="586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23">
      <selection activeCell="C40" sqref="C4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01.01.-31.03.2009 г.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17</v>
      </c>
      <c r="D10" s="54">
        <v>13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-25</v>
      </c>
      <c r="D11" s="54">
        <v>-34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-155</v>
      </c>
      <c r="D13" s="54">
        <v>-125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-1</v>
      </c>
      <c r="D18" s="54">
        <v>-8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-1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-165</v>
      </c>
      <c r="D20" s="55">
        <f>SUM(D10:D19)</f>
        <v>-154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>
        <v>135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422</v>
      </c>
      <c r="D31" s="54">
        <v>484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557</v>
      </c>
      <c r="D32" s="55">
        <f>SUM(D22:D31)</f>
        <v>484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-162</v>
      </c>
      <c r="D36" s="54">
        <v>-70</v>
      </c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>
        <v>-32</v>
      </c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>
        <v>-3</v>
      </c>
      <c r="E40" s="130"/>
      <c r="F40" s="130"/>
    </row>
    <row r="41" spans="1:8" ht="12">
      <c r="A41" s="332" t="s">
        <v>447</v>
      </c>
      <c r="B41" s="333" t="s">
        <v>448</v>
      </c>
      <c r="C41" s="54">
        <v>33</v>
      </c>
      <c r="D41" s="54">
        <v>-75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-161</v>
      </c>
      <c r="D42" s="55">
        <f>SUM(D34:D41)</f>
        <v>-148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231</v>
      </c>
      <c r="D43" s="55">
        <f>D42+D32+D20</f>
        <v>182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1143</v>
      </c>
      <c r="D44" s="132">
        <v>2194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1374</v>
      </c>
      <c r="D45" s="55">
        <f>D44+D43</f>
        <v>2376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1374</v>
      </c>
      <c r="D46" s="56">
        <v>2376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 t="s">
        <v>912</v>
      </c>
      <c r="B50" s="436" t="s">
        <v>383</v>
      </c>
      <c r="C50" s="573" t="s">
        <v>866</v>
      </c>
      <c r="D50" s="57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3" t="s">
        <v>867</v>
      </c>
      <c r="D52" s="57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5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4" t="s">
        <v>461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6" t="str">
        <f>'справка №1-БАЛАНС'!E3</f>
        <v>"Българска Холдингова Компания" АД</v>
      </c>
      <c r="C3" s="576"/>
      <c r="D3" s="576"/>
      <c r="E3" s="576"/>
      <c r="F3" s="576"/>
      <c r="G3" s="576"/>
      <c r="H3" s="576"/>
      <c r="I3" s="576"/>
      <c r="J3" s="476"/>
      <c r="K3" s="591" t="s">
        <v>2</v>
      </c>
      <c r="L3" s="591"/>
      <c r="M3" s="478">
        <f>'справка №1-БАЛАНС'!H3</f>
        <v>121576032</v>
      </c>
      <c r="N3" s="2"/>
    </row>
    <row r="4" spans="1:15" s="532" customFormat="1" ht="13.5" customHeight="1">
      <c r="A4" s="467" t="s">
        <v>462</v>
      </c>
      <c r="B4" s="576" t="str">
        <f>'справка №1-БАЛАНС'!E4</f>
        <v>неконсолидиран</v>
      </c>
      <c r="C4" s="576"/>
      <c r="D4" s="576"/>
      <c r="E4" s="576"/>
      <c r="F4" s="576"/>
      <c r="G4" s="576"/>
      <c r="H4" s="576"/>
      <c r="I4" s="576"/>
      <c r="J4" s="136"/>
      <c r="K4" s="592" t="s">
        <v>4</v>
      </c>
      <c r="L4" s="592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593" t="str">
        <f>'справка №1-БАЛАНС'!E5</f>
        <v>01.01.-31.03.2009 г.</v>
      </c>
      <c r="C5" s="593"/>
      <c r="D5" s="593"/>
      <c r="E5" s="593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-2331</v>
      </c>
      <c r="F11" s="58">
        <f>'справка №1-БАЛАНС'!H22</f>
        <v>849</v>
      </c>
      <c r="G11" s="58">
        <f>'справка №1-БАЛАНС'!H23</f>
        <v>0</v>
      </c>
      <c r="H11" s="60">
        <f>'справка №1-БАЛАНС'!H24</f>
        <v>10331</v>
      </c>
      <c r="I11" s="58">
        <f>'справка №1-БАЛАНС'!H28+'справка №1-БАЛАНС'!H31</f>
        <v>4490</v>
      </c>
      <c r="J11" s="58">
        <f>'справка №1-БАЛАНС'!H29+'справка №1-БАЛАНС'!H32</f>
        <v>0</v>
      </c>
      <c r="K11" s="60"/>
      <c r="L11" s="344">
        <f>SUM(C11:K11)</f>
        <v>27330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-2331</v>
      </c>
      <c r="F15" s="61">
        <f t="shared" si="2"/>
        <v>849</v>
      </c>
      <c r="G15" s="61">
        <f t="shared" si="2"/>
        <v>0</v>
      </c>
      <c r="H15" s="61">
        <f t="shared" si="2"/>
        <v>10331</v>
      </c>
      <c r="I15" s="61">
        <f t="shared" si="2"/>
        <v>4490</v>
      </c>
      <c r="J15" s="61">
        <f t="shared" si="2"/>
        <v>0</v>
      </c>
      <c r="K15" s="61">
        <f t="shared" si="2"/>
        <v>0</v>
      </c>
      <c r="L15" s="344">
        <f t="shared" si="1"/>
        <v>27330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-35</v>
      </c>
      <c r="K16" s="60"/>
      <c r="L16" s="344">
        <f t="shared" si="1"/>
        <v>-35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-295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-295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>
        <v>295</v>
      </c>
      <c r="F26" s="185"/>
      <c r="G26" s="185"/>
      <c r="H26" s="185"/>
      <c r="I26" s="185"/>
      <c r="J26" s="185"/>
      <c r="K26" s="185"/>
      <c r="L26" s="344">
        <f t="shared" si="1"/>
        <v>295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-2626</v>
      </c>
      <c r="F29" s="59">
        <f t="shared" si="6"/>
        <v>849</v>
      </c>
      <c r="G29" s="59">
        <f t="shared" si="6"/>
        <v>0</v>
      </c>
      <c r="H29" s="59">
        <f t="shared" si="6"/>
        <v>10331</v>
      </c>
      <c r="I29" s="59">
        <f t="shared" si="6"/>
        <v>4490</v>
      </c>
      <c r="J29" s="59">
        <f t="shared" si="6"/>
        <v>-35</v>
      </c>
      <c r="K29" s="59">
        <f t="shared" si="6"/>
        <v>0</v>
      </c>
      <c r="L29" s="344">
        <f t="shared" si="1"/>
        <v>27000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-2626</v>
      </c>
      <c r="F32" s="59">
        <f t="shared" si="7"/>
        <v>849</v>
      </c>
      <c r="G32" s="59">
        <f t="shared" si="7"/>
        <v>0</v>
      </c>
      <c r="H32" s="59">
        <f t="shared" si="7"/>
        <v>10331</v>
      </c>
      <c r="I32" s="59">
        <f t="shared" si="7"/>
        <v>4490</v>
      </c>
      <c r="J32" s="59">
        <f t="shared" si="7"/>
        <v>-35</v>
      </c>
      <c r="K32" s="59">
        <f t="shared" si="7"/>
        <v>0</v>
      </c>
      <c r="L32" s="344">
        <f t="shared" si="1"/>
        <v>27000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7" t="s">
        <v>863</v>
      </c>
      <c r="B35" s="577"/>
      <c r="C35" s="577"/>
      <c r="D35" s="577"/>
      <c r="E35" s="577"/>
      <c r="F35" s="577"/>
      <c r="G35" s="577"/>
      <c r="H35" s="577"/>
      <c r="I35" s="577"/>
      <c r="J35" s="57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913</v>
      </c>
      <c r="B38" s="19"/>
      <c r="C38" s="15"/>
      <c r="D38" s="575" t="s">
        <v>383</v>
      </c>
      <c r="E38" s="575"/>
      <c r="F38" s="575"/>
      <c r="G38" s="575"/>
      <c r="H38" s="575"/>
      <c r="I38" s="575"/>
      <c r="J38" s="15" t="s">
        <v>874</v>
      </c>
      <c r="K38" s="15"/>
      <c r="L38" s="575"/>
      <c r="M38" s="575"/>
      <c r="N38" s="11"/>
    </row>
    <row r="39" spans="1:13" ht="12">
      <c r="A39" s="536"/>
      <c r="B39" s="537"/>
      <c r="C39" s="538"/>
      <c r="D39" s="538" t="s">
        <v>873</v>
      </c>
      <c r="E39" s="538"/>
      <c r="F39" s="538"/>
      <c r="G39" s="538"/>
      <c r="H39" s="538"/>
      <c r="I39" s="538"/>
      <c r="J39" s="538" t="s">
        <v>875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6">
      <selection activeCell="D31" sqref="D3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4" t="s">
        <v>385</v>
      </c>
      <c r="B2" s="595"/>
      <c r="C2" s="596" t="str">
        <f>'справка №1-БАЛАНС'!E3</f>
        <v>"Българска Холдингова Компания" АД</v>
      </c>
      <c r="D2" s="596"/>
      <c r="E2" s="596"/>
      <c r="F2" s="596"/>
      <c r="G2" s="596"/>
      <c r="H2" s="59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594" t="s">
        <v>5</v>
      </c>
      <c r="B3" s="595"/>
      <c r="C3" s="597" t="str">
        <f>'справка №1-БАЛАНС'!E5</f>
        <v>01.01.-31.03.2009 г.</v>
      </c>
      <c r="D3" s="597"/>
      <c r="E3" s="597"/>
      <c r="F3" s="485"/>
      <c r="G3" s="485"/>
      <c r="H3" s="485"/>
      <c r="I3" s="485"/>
      <c r="J3" s="485"/>
      <c r="K3" s="485"/>
      <c r="L3" s="485"/>
      <c r="M3" s="598" t="s">
        <v>4</v>
      </c>
      <c r="N3" s="598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599" t="s">
        <v>465</v>
      </c>
      <c r="B5" s="600"/>
      <c r="C5" s="603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8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8" t="s">
        <v>530</v>
      </c>
      <c r="R5" s="608" t="s">
        <v>531</v>
      </c>
    </row>
    <row r="6" spans="1:18" s="100" customFormat="1" ht="48">
      <c r="A6" s="601"/>
      <c r="B6" s="602"/>
      <c r="C6" s="604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9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9"/>
      <c r="R6" s="609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92</v>
      </c>
      <c r="E9" s="189"/>
      <c r="F9" s="189"/>
      <c r="G9" s="74">
        <f>D9+E9-F9</f>
        <v>92</v>
      </c>
      <c r="H9" s="65"/>
      <c r="I9" s="65"/>
      <c r="J9" s="74">
        <f>G9+H9-I9</f>
        <v>92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437</v>
      </c>
      <c r="E10" s="189"/>
      <c r="F10" s="189"/>
      <c r="G10" s="74">
        <f aca="true" t="shared" si="2" ref="G10:G39">D10+E10-F10</f>
        <v>437</v>
      </c>
      <c r="H10" s="65"/>
      <c r="I10" s="65"/>
      <c r="J10" s="74">
        <f aca="true" t="shared" si="3" ref="J10:J39">G10+H10-I10</f>
        <v>437</v>
      </c>
      <c r="K10" s="65">
        <v>174</v>
      </c>
      <c r="L10" s="65">
        <v>4</v>
      </c>
      <c r="M10" s="65"/>
      <c r="N10" s="74">
        <f aca="true" t="shared" si="4" ref="N10:N39">K10+L10-M10</f>
        <v>178</v>
      </c>
      <c r="O10" s="65"/>
      <c r="P10" s="65"/>
      <c r="Q10" s="74">
        <f t="shared" si="0"/>
        <v>178</v>
      </c>
      <c r="R10" s="74">
        <f t="shared" si="1"/>
        <v>259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36</v>
      </c>
      <c r="E11" s="189"/>
      <c r="F11" s="189"/>
      <c r="G11" s="74">
        <f t="shared" si="2"/>
        <v>36</v>
      </c>
      <c r="H11" s="65"/>
      <c r="I11" s="65"/>
      <c r="J11" s="74">
        <f t="shared" si="3"/>
        <v>36</v>
      </c>
      <c r="K11" s="65">
        <v>20</v>
      </c>
      <c r="L11" s="65"/>
      <c r="M11" s="65"/>
      <c r="N11" s="74">
        <f t="shared" si="4"/>
        <v>20</v>
      </c>
      <c r="O11" s="65"/>
      <c r="P11" s="65"/>
      <c r="Q11" s="74">
        <f t="shared" si="0"/>
        <v>20</v>
      </c>
      <c r="R11" s="74">
        <f t="shared" si="1"/>
        <v>16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12</v>
      </c>
      <c r="E13" s="189"/>
      <c r="F13" s="189"/>
      <c r="G13" s="74">
        <f t="shared" si="2"/>
        <v>12</v>
      </c>
      <c r="H13" s="65"/>
      <c r="I13" s="65"/>
      <c r="J13" s="74">
        <f t="shared" si="3"/>
        <v>12</v>
      </c>
      <c r="K13" s="65">
        <v>12</v>
      </c>
      <c r="L13" s="65"/>
      <c r="M13" s="65"/>
      <c r="N13" s="74">
        <f t="shared" si="4"/>
        <v>12</v>
      </c>
      <c r="O13" s="65"/>
      <c r="P13" s="65"/>
      <c r="Q13" s="74">
        <f t="shared" si="0"/>
        <v>12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148</v>
      </c>
      <c r="E14" s="189"/>
      <c r="F14" s="189"/>
      <c r="G14" s="74">
        <f t="shared" si="2"/>
        <v>148</v>
      </c>
      <c r="H14" s="65"/>
      <c r="I14" s="65"/>
      <c r="J14" s="74">
        <f t="shared" si="3"/>
        <v>148</v>
      </c>
      <c r="K14" s="65">
        <v>138</v>
      </c>
      <c r="L14" s="65">
        <v>1</v>
      </c>
      <c r="M14" s="65"/>
      <c r="N14" s="74">
        <f t="shared" si="4"/>
        <v>139</v>
      </c>
      <c r="O14" s="65"/>
      <c r="P14" s="65"/>
      <c r="Q14" s="74">
        <f t="shared" si="0"/>
        <v>139</v>
      </c>
      <c r="R14" s="74">
        <f t="shared" si="1"/>
        <v>9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14</v>
      </c>
      <c r="E15" s="457">
        <v>38</v>
      </c>
      <c r="F15" s="457"/>
      <c r="G15" s="74">
        <f t="shared" si="2"/>
        <v>52</v>
      </c>
      <c r="H15" s="458"/>
      <c r="I15" s="458"/>
      <c r="J15" s="74">
        <f t="shared" si="3"/>
        <v>52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50</v>
      </c>
      <c r="E16" s="189"/>
      <c r="F16" s="189"/>
      <c r="G16" s="74">
        <f t="shared" si="2"/>
        <v>50</v>
      </c>
      <c r="H16" s="65"/>
      <c r="I16" s="65"/>
      <c r="J16" s="74">
        <f t="shared" si="3"/>
        <v>50</v>
      </c>
      <c r="K16" s="65">
        <v>47</v>
      </c>
      <c r="L16" s="65">
        <v>1</v>
      </c>
      <c r="M16" s="65"/>
      <c r="N16" s="74">
        <f t="shared" si="4"/>
        <v>48</v>
      </c>
      <c r="O16" s="65"/>
      <c r="P16" s="65"/>
      <c r="Q16" s="74">
        <f aca="true" t="shared" si="5" ref="Q16:Q25">N16+O16-P16</f>
        <v>48</v>
      </c>
      <c r="R16" s="74">
        <f aca="true" t="shared" si="6" ref="R16:R25">J16-Q16</f>
        <v>2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789</v>
      </c>
      <c r="E17" s="194">
        <f>SUM(E9:E16)</f>
        <v>38</v>
      </c>
      <c r="F17" s="194">
        <f>SUM(F9:F16)</f>
        <v>0</v>
      </c>
      <c r="G17" s="74">
        <f t="shared" si="2"/>
        <v>827</v>
      </c>
      <c r="H17" s="75">
        <f>SUM(H9:H16)</f>
        <v>0</v>
      </c>
      <c r="I17" s="75">
        <f>SUM(I9:I16)</f>
        <v>0</v>
      </c>
      <c r="J17" s="74">
        <f t="shared" si="3"/>
        <v>827</v>
      </c>
      <c r="K17" s="75">
        <f>SUM(K9:K16)</f>
        <v>391</v>
      </c>
      <c r="L17" s="75">
        <f>SUM(L9:L16)</f>
        <v>6</v>
      </c>
      <c r="M17" s="75">
        <f>SUM(M9:M16)</f>
        <v>0</v>
      </c>
      <c r="N17" s="74">
        <f t="shared" si="4"/>
        <v>397</v>
      </c>
      <c r="O17" s="75">
        <f>SUM(O9:O16)</f>
        <v>0</v>
      </c>
      <c r="P17" s="75">
        <f>SUM(P9:P16)</f>
        <v>0</v>
      </c>
      <c r="Q17" s="74">
        <f t="shared" si="5"/>
        <v>397</v>
      </c>
      <c r="R17" s="74">
        <f t="shared" si="6"/>
        <v>430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</v>
      </c>
      <c r="E22" s="189"/>
      <c r="F22" s="189"/>
      <c r="G22" s="74">
        <f t="shared" si="2"/>
        <v>3</v>
      </c>
      <c r="H22" s="65"/>
      <c r="I22" s="65"/>
      <c r="J22" s="74">
        <f t="shared" si="3"/>
        <v>3</v>
      </c>
      <c r="K22" s="65">
        <v>3</v>
      </c>
      <c r="L22" s="65"/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</v>
      </c>
      <c r="H25" s="66">
        <f t="shared" si="7"/>
        <v>0</v>
      </c>
      <c r="I25" s="66">
        <f t="shared" si="7"/>
        <v>0</v>
      </c>
      <c r="J25" s="67">
        <f t="shared" si="3"/>
        <v>3</v>
      </c>
      <c r="K25" s="66">
        <f t="shared" si="7"/>
        <v>3</v>
      </c>
      <c r="L25" s="66">
        <f t="shared" si="7"/>
        <v>0</v>
      </c>
      <c r="M25" s="66">
        <f t="shared" si="7"/>
        <v>0</v>
      </c>
      <c r="N25" s="67">
        <f t="shared" si="4"/>
        <v>3</v>
      </c>
      <c r="O25" s="66">
        <f t="shared" si="7"/>
        <v>0</v>
      </c>
      <c r="P25" s="66">
        <f t="shared" si="7"/>
        <v>0</v>
      </c>
      <c r="Q25" s="67">
        <f t="shared" si="5"/>
        <v>3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23556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23556</v>
      </c>
      <c r="H27" s="70">
        <f t="shared" si="8"/>
        <v>334</v>
      </c>
      <c r="I27" s="70">
        <f t="shared" si="8"/>
        <v>443</v>
      </c>
      <c r="J27" s="71">
        <f t="shared" si="3"/>
        <v>23447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23447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13595</v>
      </c>
      <c r="E28" s="189"/>
      <c r="F28" s="189"/>
      <c r="G28" s="74">
        <f t="shared" si="2"/>
        <v>13595</v>
      </c>
      <c r="H28" s="65"/>
      <c r="I28" s="65"/>
      <c r="J28" s="74">
        <f t="shared" si="3"/>
        <v>13595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13595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137</v>
      </c>
      <c r="E30" s="189"/>
      <c r="F30" s="189"/>
      <c r="G30" s="74">
        <f t="shared" si="2"/>
        <v>137</v>
      </c>
      <c r="H30" s="72"/>
      <c r="I30" s="72"/>
      <c r="J30" s="74">
        <f t="shared" si="3"/>
        <v>137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137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9824</v>
      </c>
      <c r="E31" s="189"/>
      <c r="F31" s="189"/>
      <c r="G31" s="74">
        <f t="shared" si="2"/>
        <v>9824</v>
      </c>
      <c r="H31" s="72">
        <v>334</v>
      </c>
      <c r="I31" s="72">
        <v>443</v>
      </c>
      <c r="J31" s="74">
        <f t="shared" si="3"/>
        <v>9715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9715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23586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23586</v>
      </c>
      <c r="H38" s="75">
        <f t="shared" si="12"/>
        <v>334</v>
      </c>
      <c r="I38" s="75">
        <f t="shared" si="12"/>
        <v>443</v>
      </c>
      <c r="J38" s="74">
        <f t="shared" si="3"/>
        <v>23477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23477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24378</v>
      </c>
      <c r="E40" s="438">
        <f>E17+E18+E19+E25+E38+E39</f>
        <v>38</v>
      </c>
      <c r="F40" s="438">
        <f aca="true" t="shared" si="13" ref="F40:R40">F17+F18+F19+F25+F38+F39</f>
        <v>0</v>
      </c>
      <c r="G40" s="438">
        <f t="shared" si="13"/>
        <v>24416</v>
      </c>
      <c r="H40" s="438">
        <f t="shared" si="13"/>
        <v>334</v>
      </c>
      <c r="I40" s="438">
        <f t="shared" si="13"/>
        <v>443</v>
      </c>
      <c r="J40" s="438">
        <f t="shared" si="13"/>
        <v>24307</v>
      </c>
      <c r="K40" s="438">
        <f t="shared" si="13"/>
        <v>394</v>
      </c>
      <c r="L40" s="438">
        <f t="shared" si="13"/>
        <v>6</v>
      </c>
      <c r="M40" s="438">
        <f t="shared" si="13"/>
        <v>0</v>
      </c>
      <c r="N40" s="438">
        <f t="shared" si="13"/>
        <v>400</v>
      </c>
      <c r="O40" s="438">
        <f t="shared" si="13"/>
        <v>0</v>
      </c>
      <c r="P40" s="438">
        <f t="shared" si="13"/>
        <v>0</v>
      </c>
      <c r="Q40" s="438">
        <f t="shared" si="13"/>
        <v>400</v>
      </c>
      <c r="R40" s="438">
        <f t="shared" si="13"/>
        <v>23907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914</v>
      </c>
      <c r="C44" s="354"/>
      <c r="D44" s="355"/>
      <c r="E44" s="355"/>
      <c r="F44" s="355"/>
      <c r="G44" s="351"/>
      <c r="H44" s="356" t="s">
        <v>868</v>
      </c>
      <c r="I44" s="356"/>
      <c r="J44" s="356"/>
      <c r="K44" s="605"/>
      <c r="L44" s="605"/>
      <c r="M44" s="605"/>
      <c r="N44" s="605"/>
      <c r="O44" s="606" t="s">
        <v>869</v>
      </c>
      <c r="P44" s="607"/>
      <c r="Q44" s="607"/>
      <c r="R44" s="60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73">
      <selection activeCell="E44" sqref="E44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3" t="s">
        <v>609</v>
      </c>
      <c r="B1" s="613"/>
      <c r="C1" s="613"/>
      <c r="D1" s="613"/>
      <c r="E1" s="61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6" t="str">
        <f>'справка №1-БАЛАНС'!E3</f>
        <v>"Българска Холдингова Компания" АД</v>
      </c>
      <c r="C3" s="617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4" t="str">
        <f>'справка №1-БАЛАНС'!E5</f>
        <v>01.01.-31.03.2009 г.</v>
      </c>
      <c r="C4" s="615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465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7583</v>
      </c>
      <c r="D11" s="119">
        <f>SUM(D12:D14)</f>
        <v>0</v>
      </c>
      <c r="E11" s="120">
        <f>SUM(E12:E14)</f>
        <v>7583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7583</v>
      </c>
      <c r="D12" s="108"/>
      <c r="E12" s="120">
        <f aca="true" t="shared" si="0" ref="E12:E42">C12-D12</f>
        <v>7583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11</v>
      </c>
      <c r="D16" s="119">
        <f>+D17+D18</f>
        <v>0</v>
      </c>
      <c r="E16" s="120">
        <f t="shared" si="0"/>
        <v>11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>
        <v>11</v>
      </c>
      <c r="D18" s="108"/>
      <c r="E18" s="120">
        <f t="shared" si="0"/>
        <v>11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7594</v>
      </c>
      <c r="D19" s="104">
        <f>D11+D15+D16</f>
        <v>0</v>
      </c>
      <c r="E19" s="118">
        <f>E11+E15+E16</f>
        <v>7594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60</v>
      </c>
      <c r="D21" s="108"/>
      <c r="E21" s="120">
        <f t="shared" si="0"/>
        <v>60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1450</v>
      </c>
      <c r="D24" s="119">
        <f>SUM(D25:D27)</f>
        <v>1450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86</v>
      </c>
      <c r="D25" s="108">
        <v>86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16</v>
      </c>
      <c r="D26" s="108">
        <v>16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1348</v>
      </c>
      <c r="D27" s="108">
        <v>1348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320</v>
      </c>
      <c r="D38" s="105">
        <f>SUM(D39:D42)</f>
        <v>320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320</v>
      </c>
      <c r="D42" s="108">
        <v>320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1770</v>
      </c>
      <c r="D43" s="104">
        <f>D24+D28+D29+D31+D30+D32+D33+D38</f>
        <v>1770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9424</v>
      </c>
      <c r="D44" s="103">
        <f>D43+D21+D19+D9</f>
        <v>1770</v>
      </c>
      <c r="E44" s="118">
        <f>E43+E21+E19+E9</f>
        <v>7654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1852</v>
      </c>
      <c r="D71" s="105">
        <f>SUM(D72:D74)</f>
        <v>1852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>
        <v>1506</v>
      </c>
      <c r="D73" s="108">
        <v>1506</v>
      </c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346</v>
      </c>
      <c r="D74" s="108">
        <v>346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229</v>
      </c>
      <c r="D85" s="104">
        <f>SUM(D86:D90)+D94</f>
        <v>229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18</v>
      </c>
      <c r="D89" s="108">
        <v>18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208</v>
      </c>
      <c r="D90" s="103">
        <f>SUM(D91:D93)</f>
        <v>208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18</v>
      </c>
      <c r="D91" s="108">
        <v>18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190</v>
      </c>
      <c r="D93" s="108">
        <v>190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17602</v>
      </c>
      <c r="D95" s="108">
        <v>17602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19683</v>
      </c>
      <c r="D96" s="104">
        <f>D85+D80+D75+D71+D95</f>
        <v>19683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19683</v>
      </c>
      <c r="D97" s="104">
        <f>D96+D68+D66</f>
        <v>19683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2" t="s">
        <v>780</v>
      </c>
      <c r="B107" s="612"/>
      <c r="C107" s="612"/>
      <c r="D107" s="612"/>
      <c r="E107" s="612"/>
      <c r="F107" s="61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1" t="s">
        <v>781</v>
      </c>
      <c r="B109" s="611"/>
      <c r="C109" s="611" t="s">
        <v>383</v>
      </c>
      <c r="D109" s="611"/>
      <c r="E109" s="611"/>
      <c r="F109" s="611"/>
    </row>
    <row r="110" spans="1:6" ht="12">
      <c r="A110" s="385" t="s">
        <v>912</v>
      </c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0" t="s">
        <v>782</v>
      </c>
      <c r="D111" s="610"/>
      <c r="E111" s="610"/>
      <c r="F111" s="610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4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18" t="str">
        <f>'справка №1-БАЛАНС'!E3</f>
        <v>"Българска Холдингова Компания" АД</v>
      </c>
      <c r="C4" s="618"/>
      <c r="D4" s="618"/>
      <c r="E4" s="618"/>
      <c r="F4" s="618"/>
      <c r="G4" s="624" t="s">
        <v>2</v>
      </c>
      <c r="H4" s="624"/>
      <c r="I4" s="500">
        <f>'справка №1-БАЛАНС'!H3</f>
        <v>121576032</v>
      </c>
    </row>
    <row r="5" spans="1:9" ht="15">
      <c r="A5" s="501" t="s">
        <v>5</v>
      </c>
      <c r="B5" s="619" t="str">
        <f>'справка №1-БАЛАНС'!E5</f>
        <v>01.01.-31.03.2009 г.</v>
      </c>
      <c r="C5" s="619"/>
      <c r="D5" s="619"/>
      <c r="E5" s="619"/>
      <c r="F5" s="619"/>
      <c r="G5" s="622" t="s">
        <v>4</v>
      </c>
      <c r="H5" s="623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465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7996756</v>
      </c>
      <c r="D12" s="98"/>
      <c r="E12" s="98"/>
      <c r="F12" s="98">
        <v>9824</v>
      </c>
      <c r="G12" s="98">
        <v>334</v>
      </c>
      <c r="H12" s="98">
        <v>443</v>
      </c>
      <c r="I12" s="434">
        <f>F12+G12-H12</f>
        <v>9715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7996756</v>
      </c>
      <c r="D17" s="85">
        <f t="shared" si="1"/>
        <v>0</v>
      </c>
      <c r="E17" s="85">
        <f t="shared" si="1"/>
        <v>0</v>
      </c>
      <c r="F17" s="85">
        <f t="shared" si="1"/>
        <v>9854</v>
      </c>
      <c r="G17" s="85">
        <f t="shared" si="1"/>
        <v>334</v>
      </c>
      <c r="H17" s="85">
        <f t="shared" si="1"/>
        <v>443</v>
      </c>
      <c r="I17" s="434">
        <f t="shared" si="0"/>
        <v>9745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66636</v>
      </c>
      <c r="D19" s="98"/>
      <c r="E19" s="98"/>
      <c r="F19" s="98">
        <v>67</v>
      </c>
      <c r="G19" s="98"/>
      <c r="H19" s="98"/>
      <c r="I19" s="434">
        <f t="shared" si="0"/>
        <v>67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>
        <v>6000000</v>
      </c>
      <c r="D23" s="98"/>
      <c r="E23" s="98"/>
      <c r="F23" s="98">
        <v>12358</v>
      </c>
      <c r="G23" s="98"/>
      <c r="H23" s="98">
        <v>452</v>
      </c>
      <c r="I23" s="434">
        <f t="shared" si="0"/>
        <v>11906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6066636</v>
      </c>
      <c r="D26" s="85">
        <f t="shared" si="2"/>
        <v>0</v>
      </c>
      <c r="E26" s="85">
        <f t="shared" si="2"/>
        <v>0</v>
      </c>
      <c r="F26" s="85">
        <f t="shared" si="2"/>
        <v>12425</v>
      </c>
      <c r="G26" s="85">
        <f t="shared" si="2"/>
        <v>0</v>
      </c>
      <c r="H26" s="85">
        <f t="shared" si="2"/>
        <v>452</v>
      </c>
      <c r="I26" s="434">
        <f t="shared" si="0"/>
        <v>11973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781</v>
      </c>
      <c r="B30" s="621"/>
      <c r="C30" s="621"/>
      <c r="D30" s="459" t="s">
        <v>820</v>
      </c>
      <c r="E30" s="620"/>
      <c r="F30" s="620"/>
      <c r="G30" s="620"/>
      <c r="H30" s="420" t="s">
        <v>782</v>
      </c>
      <c r="I30" s="620"/>
      <c r="J30" s="620"/>
    </row>
    <row r="31" spans="1:9" s="521" customFormat="1" ht="12">
      <c r="A31" s="349" t="s">
        <v>912</v>
      </c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80"/>
  <sheetViews>
    <sheetView tabSelected="1" workbookViewId="0" topLeftCell="A1">
      <selection activeCell="E57" sqref="E57:F57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5" t="str">
        <f>'справка №1-БАЛАНС'!E3</f>
        <v>"Българска Холдингова Компания" АД</v>
      </c>
      <c r="C5" s="625"/>
      <c r="D5" s="625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26" t="str">
        <f>'справка №1-БАЛАНС'!E5</f>
        <v>01.01.-31.03.2009 г.</v>
      </c>
      <c r="C6" s="626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572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12444</v>
      </c>
      <c r="D12" s="571">
        <v>0.5917</v>
      </c>
      <c r="E12" s="441"/>
      <c r="F12" s="443">
        <f aca="true" t="shared" si="0" ref="F12:F17">C12-E12</f>
        <v>12444</v>
      </c>
    </row>
    <row r="13" spans="1:6" ht="12.75">
      <c r="A13" s="36" t="s">
        <v>876</v>
      </c>
      <c r="B13" s="37"/>
      <c r="C13" s="441">
        <v>130</v>
      </c>
      <c r="D13" s="571">
        <v>0.8102</v>
      </c>
      <c r="E13" s="441"/>
      <c r="F13" s="443">
        <f t="shared" si="0"/>
        <v>130</v>
      </c>
    </row>
    <row r="14" spans="1:6" ht="12.75">
      <c r="A14" s="36" t="s">
        <v>877</v>
      </c>
      <c r="B14" s="37"/>
      <c r="C14" s="441">
        <v>69</v>
      </c>
      <c r="D14" s="571">
        <v>0.8527</v>
      </c>
      <c r="E14" s="441"/>
      <c r="F14" s="443">
        <f t="shared" si="0"/>
        <v>69</v>
      </c>
    </row>
    <row r="15" spans="1:6" ht="12.75">
      <c r="A15" s="36" t="s">
        <v>878</v>
      </c>
      <c r="B15" s="37"/>
      <c r="C15" s="441">
        <v>75</v>
      </c>
      <c r="D15" s="571">
        <v>0.69</v>
      </c>
      <c r="E15" s="441"/>
      <c r="F15" s="443">
        <f t="shared" si="0"/>
        <v>75</v>
      </c>
    </row>
    <row r="16" spans="1:6" ht="12.75">
      <c r="A16" s="36" t="s">
        <v>879</v>
      </c>
      <c r="B16" s="37"/>
      <c r="C16" s="441">
        <v>278</v>
      </c>
      <c r="D16" s="571">
        <v>0.8556</v>
      </c>
      <c r="E16" s="441"/>
      <c r="F16" s="443">
        <f t="shared" si="0"/>
        <v>278</v>
      </c>
    </row>
    <row r="17" spans="1:6" ht="12.75">
      <c r="A17" s="36" t="s">
        <v>880</v>
      </c>
      <c r="B17" s="37"/>
      <c r="C17" s="441">
        <v>7</v>
      </c>
      <c r="D17" s="571">
        <v>0.7034</v>
      </c>
      <c r="E17" s="441"/>
      <c r="F17" s="443">
        <f t="shared" si="0"/>
        <v>7</v>
      </c>
    </row>
    <row r="18" spans="1:6" ht="12.75">
      <c r="A18" s="36" t="s">
        <v>883</v>
      </c>
      <c r="B18" s="40"/>
      <c r="C18" s="441">
        <v>356</v>
      </c>
      <c r="D18" s="571">
        <v>0.9036</v>
      </c>
      <c r="E18" s="441"/>
      <c r="F18" s="443">
        <f>C18-E18</f>
        <v>356</v>
      </c>
    </row>
    <row r="19" spans="1:6" ht="12.75">
      <c r="A19" s="36" t="s">
        <v>884</v>
      </c>
      <c r="B19" s="40"/>
      <c r="C19" s="441">
        <v>236</v>
      </c>
      <c r="D19" s="571">
        <v>0.6832</v>
      </c>
      <c r="E19" s="441"/>
      <c r="F19" s="443">
        <v>236</v>
      </c>
    </row>
    <row r="20" spans="1:16" ht="11.25" customHeight="1">
      <c r="A20" s="38" t="s">
        <v>565</v>
      </c>
      <c r="B20" s="39" t="s">
        <v>833</v>
      </c>
      <c r="C20" s="429">
        <f>SUM(C12:C19)</f>
        <v>13595</v>
      </c>
      <c r="D20" s="429"/>
      <c r="E20" s="429">
        <f>SUM(E12:E17)</f>
        <v>0</v>
      </c>
      <c r="F20" s="442">
        <f>SUM(F12:F19)</f>
        <v>13595</v>
      </c>
      <c r="G20" s="516"/>
      <c r="H20" s="516"/>
      <c r="I20" s="516"/>
      <c r="J20" s="516"/>
      <c r="K20" s="516"/>
      <c r="L20" s="516"/>
      <c r="M20" s="516"/>
      <c r="N20" s="516"/>
      <c r="O20" s="516"/>
      <c r="P20" s="516"/>
    </row>
    <row r="21" spans="1:6" ht="16.5" customHeight="1">
      <c r="A21" s="36" t="s">
        <v>834</v>
      </c>
      <c r="B21" s="40"/>
      <c r="C21" s="429"/>
      <c r="D21" s="429"/>
      <c r="E21" s="429"/>
      <c r="F21" s="442"/>
    </row>
    <row r="22" spans="1:6" ht="12.75">
      <c r="A22" s="36" t="s">
        <v>544</v>
      </c>
      <c r="B22" s="40"/>
      <c r="C22" s="441"/>
      <c r="D22" s="441"/>
      <c r="E22" s="441"/>
      <c r="F22" s="443">
        <f>C22-E22</f>
        <v>0</v>
      </c>
    </row>
    <row r="23" spans="1:6" ht="12.75">
      <c r="A23" s="36" t="s">
        <v>547</v>
      </c>
      <c r="B23" s="40"/>
      <c r="C23" s="441"/>
      <c r="D23" s="441"/>
      <c r="E23" s="441"/>
      <c r="F23" s="443">
        <f>C23-E23</f>
        <v>0</v>
      </c>
    </row>
    <row r="24" spans="1:16" ht="15" customHeight="1">
      <c r="A24" s="38" t="s">
        <v>582</v>
      </c>
      <c r="B24" s="39" t="s">
        <v>835</v>
      </c>
      <c r="C24" s="429">
        <f>SUM(C22:C23)</f>
        <v>0</v>
      </c>
      <c r="D24" s="429"/>
      <c r="E24" s="429">
        <f>SUM(E22:E23)</f>
        <v>0</v>
      </c>
      <c r="F24" s="442">
        <f>SUM(F22:F23)</f>
        <v>0</v>
      </c>
      <c r="G24" s="516"/>
      <c r="H24" s="516"/>
      <c r="I24" s="516"/>
      <c r="J24" s="516"/>
      <c r="K24" s="516"/>
      <c r="L24" s="516"/>
      <c r="M24" s="516"/>
      <c r="N24" s="516"/>
      <c r="O24" s="516"/>
      <c r="P24" s="516"/>
    </row>
    <row r="25" spans="1:6" ht="12.75" customHeight="1">
      <c r="A25" s="36" t="s">
        <v>836</v>
      </c>
      <c r="B25" s="40"/>
      <c r="C25" s="429"/>
      <c r="D25" s="429"/>
      <c r="E25" s="429"/>
      <c r="F25" s="442"/>
    </row>
    <row r="26" spans="1:6" ht="12.75">
      <c r="A26" s="36" t="s">
        <v>882</v>
      </c>
      <c r="B26" s="40"/>
      <c r="C26" s="441">
        <v>11</v>
      </c>
      <c r="D26" s="571">
        <v>0.3359</v>
      </c>
      <c r="E26" s="441"/>
      <c r="F26" s="443">
        <f>C26-E26</f>
        <v>11</v>
      </c>
    </row>
    <row r="27" spans="1:6" ht="12.75">
      <c r="A27" s="36" t="s">
        <v>885</v>
      </c>
      <c r="B27" s="40"/>
      <c r="C27" s="441">
        <v>14</v>
      </c>
      <c r="D27" s="571">
        <v>0.28</v>
      </c>
      <c r="E27" s="441"/>
      <c r="F27" s="443">
        <f>C27-E27</f>
        <v>14</v>
      </c>
    </row>
    <row r="28" spans="1:6" ht="12.75">
      <c r="A28" s="36" t="s">
        <v>886</v>
      </c>
      <c r="B28" s="37"/>
      <c r="C28" s="441">
        <v>112</v>
      </c>
      <c r="D28" s="571">
        <v>0.25</v>
      </c>
      <c r="E28" s="441"/>
      <c r="F28" s="443">
        <f>C28-E28</f>
        <v>112</v>
      </c>
    </row>
    <row r="29" spans="1:16" ht="12" customHeight="1">
      <c r="A29" s="38" t="s">
        <v>601</v>
      </c>
      <c r="B29" s="39" t="s">
        <v>837</v>
      </c>
      <c r="C29" s="429">
        <f>SUM(C26:C28)</f>
        <v>137</v>
      </c>
      <c r="D29" s="429"/>
      <c r="E29" s="429">
        <f>SUM(E26:E28)</f>
        <v>0</v>
      </c>
      <c r="F29" s="442">
        <f>SUM(F26:F28)</f>
        <v>137</v>
      </c>
      <c r="G29" s="516"/>
      <c r="H29" s="516"/>
      <c r="I29" s="516"/>
      <c r="J29" s="516"/>
      <c r="K29" s="516"/>
      <c r="L29" s="516"/>
      <c r="M29" s="516"/>
      <c r="N29" s="516"/>
      <c r="O29" s="516"/>
      <c r="P29" s="516"/>
    </row>
    <row r="30" spans="1:6" ht="18.75" customHeight="1">
      <c r="A30" s="36" t="s">
        <v>838</v>
      </c>
      <c r="B30" s="40"/>
      <c r="C30" s="429"/>
      <c r="D30" s="429"/>
      <c r="E30" s="429"/>
      <c r="F30" s="442"/>
    </row>
    <row r="31" spans="1:6" ht="12.75">
      <c r="A31" s="36" t="s">
        <v>871</v>
      </c>
      <c r="B31" s="40"/>
      <c r="C31" s="441">
        <v>2</v>
      </c>
      <c r="D31" s="571">
        <v>0.0678</v>
      </c>
      <c r="E31" s="441"/>
      <c r="F31" s="443">
        <f aca="true" t="shared" si="1" ref="F31:F45">C31-E31</f>
        <v>2</v>
      </c>
    </row>
    <row r="32" spans="1:6" ht="12.75">
      <c r="A32" s="36" t="s">
        <v>872</v>
      </c>
      <c r="B32" s="40"/>
      <c r="C32" s="441">
        <v>2</v>
      </c>
      <c r="D32" s="571">
        <v>0.057</v>
      </c>
      <c r="E32" s="441">
        <v>2</v>
      </c>
      <c r="F32" s="443">
        <f t="shared" si="1"/>
        <v>0</v>
      </c>
    </row>
    <row r="33" spans="1:6" ht="12.75">
      <c r="A33" s="36" t="s">
        <v>887</v>
      </c>
      <c r="B33" s="37"/>
      <c r="C33" s="441">
        <v>0</v>
      </c>
      <c r="D33" s="571">
        <v>0.0052</v>
      </c>
      <c r="E33" s="441"/>
      <c r="F33" s="443">
        <f t="shared" si="1"/>
        <v>0</v>
      </c>
    </row>
    <row r="34" spans="1:6" ht="12.75">
      <c r="A34" s="36" t="s">
        <v>888</v>
      </c>
      <c r="B34" s="37"/>
      <c r="C34" s="441">
        <v>12</v>
      </c>
      <c r="D34" s="571">
        <v>0.18</v>
      </c>
      <c r="E34" s="441"/>
      <c r="F34" s="443">
        <f t="shared" si="1"/>
        <v>12</v>
      </c>
    </row>
    <row r="35" spans="1:6" ht="12.75">
      <c r="A35" s="36" t="s">
        <v>889</v>
      </c>
      <c r="B35" s="37"/>
      <c r="C35" s="441">
        <v>15</v>
      </c>
      <c r="D35" s="571">
        <v>0.0277</v>
      </c>
      <c r="E35" s="441"/>
      <c r="F35" s="443">
        <f t="shared" si="1"/>
        <v>15</v>
      </c>
    </row>
    <row r="36" spans="1:6" ht="12.75">
      <c r="A36" s="36" t="s">
        <v>890</v>
      </c>
      <c r="B36" s="37"/>
      <c r="C36" s="441">
        <v>0</v>
      </c>
      <c r="D36" s="571">
        <v>0.0022</v>
      </c>
      <c r="E36" s="441"/>
      <c r="F36" s="443">
        <f t="shared" si="1"/>
        <v>0</v>
      </c>
    </row>
    <row r="37" spans="1:6" ht="12.75">
      <c r="A37" s="36" t="s">
        <v>891</v>
      </c>
      <c r="B37" s="37"/>
      <c r="C37" s="441">
        <v>1</v>
      </c>
      <c r="D37" s="571">
        <v>0.0017</v>
      </c>
      <c r="E37" s="441"/>
      <c r="F37" s="443">
        <f t="shared" si="1"/>
        <v>1</v>
      </c>
    </row>
    <row r="38" spans="1:6" ht="12.75">
      <c r="A38" s="36" t="s">
        <v>892</v>
      </c>
      <c r="B38" s="37"/>
      <c r="C38" s="441">
        <v>0</v>
      </c>
      <c r="D38" s="571">
        <v>0.0006</v>
      </c>
      <c r="E38" s="441"/>
      <c r="F38" s="443">
        <f t="shared" si="1"/>
        <v>0</v>
      </c>
    </row>
    <row r="39" spans="1:6" ht="12.75">
      <c r="A39" s="36" t="s">
        <v>893</v>
      </c>
      <c r="B39" s="37"/>
      <c r="C39" s="441">
        <v>0</v>
      </c>
      <c r="D39" s="571">
        <v>0.0002</v>
      </c>
      <c r="E39" s="441"/>
      <c r="F39" s="443">
        <f t="shared" si="1"/>
        <v>0</v>
      </c>
    </row>
    <row r="40" spans="1:6" ht="12.75">
      <c r="A40" s="36" t="s">
        <v>894</v>
      </c>
      <c r="B40" s="37"/>
      <c r="C40" s="441">
        <v>0</v>
      </c>
      <c r="D40" s="571">
        <v>0.0001</v>
      </c>
      <c r="E40" s="441"/>
      <c r="F40" s="443">
        <f t="shared" si="1"/>
        <v>0</v>
      </c>
    </row>
    <row r="41" spans="1:6" ht="12.75">
      <c r="A41" s="36" t="s">
        <v>895</v>
      </c>
      <c r="B41" s="37"/>
      <c r="C41" s="441">
        <v>0</v>
      </c>
      <c r="D41" s="571">
        <v>0.0001</v>
      </c>
      <c r="E41" s="441"/>
      <c r="F41" s="443">
        <f t="shared" si="1"/>
        <v>0</v>
      </c>
    </row>
    <row r="42" spans="1:6" ht="12.75">
      <c r="A42" s="36" t="s">
        <v>896</v>
      </c>
      <c r="B42" s="37"/>
      <c r="C42" s="441">
        <v>37</v>
      </c>
      <c r="D42" s="571">
        <v>0.2577</v>
      </c>
      <c r="E42" s="441"/>
      <c r="F42" s="443">
        <f t="shared" si="1"/>
        <v>37</v>
      </c>
    </row>
    <row r="43" spans="1:6" ht="12.75">
      <c r="A43" s="36" t="s">
        <v>897</v>
      </c>
      <c r="B43" s="37"/>
      <c r="C43" s="441">
        <v>31</v>
      </c>
      <c r="D43" s="571">
        <v>0</v>
      </c>
      <c r="E43" s="441"/>
      <c r="F43" s="443">
        <f t="shared" si="1"/>
        <v>31</v>
      </c>
    </row>
    <row r="44" spans="1:6" ht="12.75">
      <c r="A44" s="36" t="s">
        <v>898</v>
      </c>
      <c r="B44" s="37"/>
      <c r="C44" s="441">
        <v>1</v>
      </c>
      <c r="D44" s="571">
        <v>0.0002</v>
      </c>
      <c r="E44" s="441"/>
      <c r="F44" s="443">
        <f t="shared" si="1"/>
        <v>1</v>
      </c>
    </row>
    <row r="45" spans="1:6" ht="12.75">
      <c r="A45" s="36" t="s">
        <v>899</v>
      </c>
      <c r="B45" s="37"/>
      <c r="C45" s="441">
        <v>805</v>
      </c>
      <c r="D45" s="571">
        <v>0.1163</v>
      </c>
      <c r="E45" s="441">
        <v>805</v>
      </c>
      <c r="F45" s="443">
        <f t="shared" si="1"/>
        <v>0</v>
      </c>
    </row>
    <row r="46" spans="1:6" ht="12.75">
      <c r="A46" s="36" t="s">
        <v>900</v>
      </c>
      <c r="B46" s="37"/>
      <c r="C46" s="441">
        <v>0</v>
      </c>
      <c r="D46" s="571">
        <v>0.0002</v>
      </c>
      <c r="E46" s="441"/>
      <c r="F46" s="443">
        <v>0</v>
      </c>
    </row>
    <row r="47" spans="1:6" ht="12.75">
      <c r="A47" s="36" t="s">
        <v>901</v>
      </c>
      <c r="B47" s="37"/>
      <c r="C47" s="441">
        <v>438</v>
      </c>
      <c r="D47" s="571">
        <v>0.1185</v>
      </c>
      <c r="E47" s="441">
        <v>438</v>
      </c>
      <c r="F47" s="443">
        <v>0</v>
      </c>
    </row>
    <row r="48" spans="1:6" ht="12.75">
      <c r="A48" s="36" t="s">
        <v>902</v>
      </c>
      <c r="B48" s="37"/>
      <c r="C48" s="441">
        <v>264</v>
      </c>
      <c r="D48" s="571">
        <v>0.0553</v>
      </c>
      <c r="E48" s="441">
        <v>264</v>
      </c>
      <c r="F48" s="443">
        <v>0</v>
      </c>
    </row>
    <row r="49" spans="1:6" ht="12.75">
      <c r="A49" s="36" t="s">
        <v>903</v>
      </c>
      <c r="B49" s="37"/>
      <c r="C49" s="441">
        <v>45</v>
      </c>
      <c r="D49" s="571">
        <v>0.0427</v>
      </c>
      <c r="E49" s="441">
        <v>45</v>
      </c>
      <c r="F49" s="443">
        <v>0</v>
      </c>
    </row>
    <row r="50" spans="1:6" ht="12.75">
      <c r="A50" s="36" t="s">
        <v>904</v>
      </c>
      <c r="B50" s="37"/>
      <c r="C50" s="441">
        <v>189</v>
      </c>
      <c r="D50" s="571">
        <v>0.0082</v>
      </c>
      <c r="E50" s="441">
        <v>189</v>
      </c>
      <c r="F50" s="443">
        <v>0</v>
      </c>
    </row>
    <row r="51" spans="1:6" ht="12.75">
      <c r="A51" s="36" t="s">
        <v>905</v>
      </c>
      <c r="B51" s="37"/>
      <c r="C51" s="441">
        <v>348</v>
      </c>
      <c r="D51" s="571">
        <v>0.0128</v>
      </c>
      <c r="E51" s="441">
        <v>348</v>
      </c>
      <c r="F51" s="443">
        <v>0</v>
      </c>
    </row>
    <row r="52" spans="1:6" ht="12.75">
      <c r="A52" s="36" t="s">
        <v>906</v>
      </c>
      <c r="B52" s="37"/>
      <c r="C52" s="441">
        <v>94</v>
      </c>
      <c r="D52" s="571">
        <v>0.01</v>
      </c>
      <c r="E52" s="441">
        <v>94</v>
      </c>
      <c r="F52" s="443">
        <v>0</v>
      </c>
    </row>
    <row r="53" spans="1:6" ht="12.75">
      <c r="A53" s="36" t="s">
        <v>907</v>
      </c>
      <c r="B53" s="37"/>
      <c r="C53" s="441">
        <v>53</v>
      </c>
      <c r="D53" s="571">
        <v>0.0023</v>
      </c>
      <c r="E53" s="441">
        <v>53</v>
      </c>
      <c r="F53" s="443">
        <v>0</v>
      </c>
    </row>
    <row r="54" spans="1:6" ht="12.75">
      <c r="A54" s="36" t="s">
        <v>908</v>
      </c>
      <c r="B54" s="37"/>
      <c r="C54" s="441">
        <v>123</v>
      </c>
      <c r="D54" s="571">
        <v>0.0141</v>
      </c>
      <c r="E54" s="441">
        <v>123</v>
      </c>
      <c r="F54" s="443">
        <v>0</v>
      </c>
    </row>
    <row r="55" spans="1:6" ht="12.75">
      <c r="A55" s="36" t="s">
        <v>909</v>
      </c>
      <c r="B55" s="37"/>
      <c r="C55" s="441">
        <v>250</v>
      </c>
      <c r="D55" s="571">
        <v>0.0234</v>
      </c>
      <c r="E55" s="441">
        <v>250</v>
      </c>
      <c r="F55" s="443">
        <v>0</v>
      </c>
    </row>
    <row r="56" spans="1:16" ht="14.25" customHeight="1">
      <c r="A56" s="38" t="s">
        <v>839</v>
      </c>
      <c r="B56" s="39" t="s">
        <v>840</v>
      </c>
      <c r="C56" s="429">
        <f>SUM(C31:C55)</f>
        <v>2710</v>
      </c>
      <c r="D56" s="429"/>
      <c r="E56" s="429">
        <f>SUM(E31:E55)</f>
        <v>2611</v>
      </c>
      <c r="F56" s="442">
        <f>SUM(F31:F55)</f>
        <v>99</v>
      </c>
      <c r="G56" s="516"/>
      <c r="H56" s="516"/>
      <c r="I56" s="516"/>
      <c r="J56" s="516"/>
      <c r="K56" s="516"/>
      <c r="L56" s="516"/>
      <c r="M56" s="516"/>
      <c r="N56" s="516"/>
      <c r="O56" s="516"/>
      <c r="P56" s="516"/>
    </row>
    <row r="57" spans="1:16" ht="20.25" customHeight="1">
      <c r="A57" s="41" t="s">
        <v>841</v>
      </c>
      <c r="B57" s="39" t="s">
        <v>842</v>
      </c>
      <c r="C57" s="429">
        <f>C56+C29+C24+C20</f>
        <v>16442</v>
      </c>
      <c r="D57" s="429"/>
      <c r="E57" s="429">
        <f>E56+E29+E24+E20</f>
        <v>2611</v>
      </c>
      <c r="F57" s="442">
        <f>F56+F29+F24+F20</f>
        <v>13831</v>
      </c>
      <c r="G57" s="516"/>
      <c r="H57" s="516"/>
      <c r="I57" s="516"/>
      <c r="J57" s="516"/>
      <c r="K57" s="516"/>
      <c r="L57" s="516"/>
      <c r="M57" s="516"/>
      <c r="N57" s="516"/>
      <c r="O57" s="516"/>
      <c r="P57" s="516"/>
    </row>
    <row r="58" spans="1:6" ht="15" customHeight="1">
      <c r="A58" s="34" t="s">
        <v>843</v>
      </c>
      <c r="B58" s="39"/>
      <c r="C58" s="429"/>
      <c r="D58" s="429"/>
      <c r="E58" s="429"/>
      <c r="F58" s="442"/>
    </row>
    <row r="59" spans="1:6" ht="14.25" customHeight="1">
      <c r="A59" s="36" t="s">
        <v>830</v>
      </c>
      <c r="B59" s="40"/>
      <c r="C59" s="429"/>
      <c r="D59" s="429"/>
      <c r="E59" s="429"/>
      <c r="F59" s="442"/>
    </row>
    <row r="60" spans="1:6" ht="12.75">
      <c r="A60" s="36" t="s">
        <v>831</v>
      </c>
      <c r="B60" s="40"/>
      <c r="C60" s="441"/>
      <c r="D60" s="441"/>
      <c r="E60" s="441"/>
      <c r="F60" s="443">
        <f>C60-E60</f>
        <v>0</v>
      </c>
    </row>
    <row r="61" spans="1:6" ht="12.75">
      <c r="A61" s="36" t="s">
        <v>832</v>
      </c>
      <c r="B61" s="40"/>
      <c r="C61" s="441"/>
      <c r="D61" s="441"/>
      <c r="E61" s="441"/>
      <c r="F61" s="443">
        <f>C61-E61</f>
        <v>0</v>
      </c>
    </row>
    <row r="62" spans="1:16" ht="15" customHeight="1">
      <c r="A62" s="38" t="s">
        <v>565</v>
      </c>
      <c r="B62" s="39" t="s">
        <v>844</v>
      </c>
      <c r="C62" s="429">
        <f>SUM(C60:C61)</f>
        <v>0</v>
      </c>
      <c r="D62" s="429"/>
      <c r="E62" s="429">
        <f>SUM(E60:E61)</f>
        <v>0</v>
      </c>
      <c r="F62" s="442">
        <f>SUM(F60:F61)</f>
        <v>0</v>
      </c>
      <c r="G62" s="516"/>
      <c r="H62" s="516"/>
      <c r="I62" s="516"/>
      <c r="J62" s="516"/>
      <c r="K62" s="516"/>
      <c r="L62" s="516"/>
      <c r="M62" s="516"/>
      <c r="N62" s="516"/>
      <c r="O62" s="516"/>
      <c r="P62" s="516"/>
    </row>
    <row r="63" spans="1:6" ht="15.75" customHeight="1">
      <c r="A63" s="36" t="s">
        <v>834</v>
      </c>
      <c r="B63" s="40"/>
      <c r="C63" s="429"/>
      <c r="D63" s="429"/>
      <c r="E63" s="429"/>
      <c r="F63" s="442"/>
    </row>
    <row r="64" spans="1:6" ht="12.75">
      <c r="A64" s="36" t="s">
        <v>544</v>
      </c>
      <c r="B64" s="40"/>
      <c r="C64" s="441"/>
      <c r="D64" s="441"/>
      <c r="E64" s="441"/>
      <c r="F64" s="443">
        <f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>C65-E65</f>
        <v>0</v>
      </c>
    </row>
    <row r="66" spans="1:16" ht="11.25" customHeight="1">
      <c r="A66" s="38" t="s">
        <v>582</v>
      </c>
      <c r="B66" s="39" t="s">
        <v>845</v>
      </c>
      <c r="C66" s="429">
        <f>SUM(C64:C65)</f>
        <v>0</v>
      </c>
      <c r="D66" s="429"/>
      <c r="E66" s="429">
        <f>SUM(E64:E65)</f>
        <v>0</v>
      </c>
      <c r="F66" s="442">
        <f>SUM(F64:F65)</f>
        <v>0</v>
      </c>
      <c r="G66" s="516"/>
      <c r="H66" s="516"/>
      <c r="I66" s="516"/>
      <c r="J66" s="516"/>
      <c r="K66" s="516"/>
      <c r="L66" s="516"/>
      <c r="M66" s="516"/>
      <c r="N66" s="516"/>
      <c r="O66" s="516"/>
      <c r="P66" s="516"/>
    </row>
    <row r="67" spans="1:6" ht="15" customHeight="1">
      <c r="A67" s="36" t="s">
        <v>836</v>
      </c>
      <c r="B67" s="40"/>
      <c r="C67" s="429"/>
      <c r="D67" s="429"/>
      <c r="E67" s="429"/>
      <c r="F67" s="442"/>
    </row>
    <row r="68" spans="1:6" ht="12.75">
      <c r="A68" s="36" t="s">
        <v>544</v>
      </c>
      <c r="B68" s="40"/>
      <c r="C68" s="441"/>
      <c r="D68" s="441"/>
      <c r="E68" s="441"/>
      <c r="F68" s="443">
        <f>C68-E68</f>
        <v>0</v>
      </c>
    </row>
    <row r="69" spans="1:6" ht="12.75">
      <c r="A69" s="36" t="s">
        <v>547</v>
      </c>
      <c r="B69" s="40"/>
      <c r="C69" s="441"/>
      <c r="D69" s="441"/>
      <c r="E69" s="441"/>
      <c r="F69" s="443">
        <f>C69-E69</f>
        <v>0</v>
      </c>
    </row>
    <row r="70" spans="1:16" ht="15.75" customHeight="1">
      <c r="A70" s="38" t="s">
        <v>601</v>
      </c>
      <c r="B70" s="39" t="s">
        <v>846</v>
      </c>
      <c r="C70" s="429">
        <f>SUM(C68:C69)</f>
        <v>0</v>
      </c>
      <c r="D70" s="429"/>
      <c r="E70" s="429">
        <f>SUM(E68:E69)</f>
        <v>0</v>
      </c>
      <c r="F70" s="442">
        <f>SUM(F68:F69)</f>
        <v>0</v>
      </c>
      <c r="G70" s="516"/>
      <c r="H70" s="516"/>
      <c r="I70" s="516"/>
      <c r="J70" s="516"/>
      <c r="K70" s="516"/>
      <c r="L70" s="516"/>
      <c r="M70" s="516"/>
      <c r="N70" s="516"/>
      <c r="O70" s="516"/>
      <c r="P70" s="516"/>
    </row>
    <row r="71" spans="1:6" ht="12.75" customHeight="1">
      <c r="A71" s="36" t="s">
        <v>838</v>
      </c>
      <c r="B71" s="40"/>
      <c r="C71" s="429"/>
      <c r="D71" s="429"/>
      <c r="E71" s="429"/>
      <c r="F71" s="442"/>
    </row>
    <row r="72" spans="1:6" ht="12.75">
      <c r="A72" s="36" t="s">
        <v>544</v>
      </c>
      <c r="B72" s="40"/>
      <c r="C72" s="441"/>
      <c r="D72" s="441"/>
      <c r="E72" s="441"/>
      <c r="F72" s="443">
        <f>C72-E72</f>
        <v>0</v>
      </c>
    </row>
    <row r="73" spans="1:6" ht="12.75">
      <c r="A73" s="36" t="s">
        <v>547</v>
      </c>
      <c r="B73" s="40"/>
      <c r="C73" s="441"/>
      <c r="D73" s="441"/>
      <c r="E73" s="441"/>
      <c r="F73" s="443">
        <f>C73-E73</f>
        <v>0</v>
      </c>
    </row>
    <row r="74" spans="1:16" ht="17.25" customHeight="1">
      <c r="A74" s="38" t="s">
        <v>839</v>
      </c>
      <c r="B74" s="39" t="s">
        <v>847</v>
      </c>
      <c r="C74" s="429">
        <f>SUM(C72:C73)</f>
        <v>0</v>
      </c>
      <c r="D74" s="429"/>
      <c r="E74" s="429">
        <f>SUM(E72:E73)</f>
        <v>0</v>
      </c>
      <c r="F74" s="442">
        <f>SUM(F72:F73)</f>
        <v>0</v>
      </c>
      <c r="G74" s="516"/>
      <c r="H74" s="516"/>
      <c r="I74" s="516"/>
      <c r="J74" s="516"/>
      <c r="K74" s="516"/>
      <c r="L74" s="516"/>
      <c r="M74" s="516"/>
      <c r="N74" s="516"/>
      <c r="O74" s="516"/>
      <c r="P74" s="516"/>
    </row>
    <row r="75" spans="1:16" ht="19.5" customHeight="1">
      <c r="A75" s="41" t="s">
        <v>848</v>
      </c>
      <c r="B75" s="39" t="s">
        <v>849</v>
      </c>
      <c r="C75" s="429">
        <f>C74+C70+C66+C62</f>
        <v>0</v>
      </c>
      <c r="D75" s="429"/>
      <c r="E75" s="429">
        <f>E74+E70+E66+E62</f>
        <v>0</v>
      </c>
      <c r="F75" s="442">
        <f>F74+F70+F66+F62</f>
        <v>0</v>
      </c>
      <c r="G75" s="516"/>
      <c r="H75" s="516"/>
      <c r="I75" s="516"/>
      <c r="J75" s="516"/>
      <c r="K75" s="516"/>
      <c r="L75" s="516"/>
      <c r="M75" s="516"/>
      <c r="N75" s="516"/>
      <c r="O75" s="516"/>
      <c r="P75" s="516"/>
    </row>
    <row r="76" spans="1:6" ht="19.5" customHeight="1">
      <c r="A76" s="42"/>
      <c r="B76" s="43"/>
      <c r="C76" s="44"/>
      <c r="D76" s="44"/>
      <c r="E76" s="44"/>
      <c r="F76" s="44"/>
    </row>
    <row r="77" spans="1:6" ht="12.75">
      <c r="A77" s="452" t="s">
        <v>915</v>
      </c>
      <c r="B77" s="453"/>
      <c r="C77" s="627" t="s">
        <v>850</v>
      </c>
      <c r="D77" s="627"/>
      <c r="E77" s="627"/>
      <c r="F77" s="627"/>
    </row>
    <row r="78" spans="1:6" ht="12.75">
      <c r="A78" s="517" t="s">
        <v>910</v>
      </c>
      <c r="B78" s="518"/>
      <c r="C78" s="517" t="s">
        <v>873</v>
      </c>
      <c r="D78" s="517"/>
      <c r="E78" s="517"/>
      <c r="F78" s="517"/>
    </row>
    <row r="79" spans="1:6" ht="12.75">
      <c r="A79" s="517"/>
      <c r="B79" s="518"/>
      <c r="C79" s="627" t="s">
        <v>858</v>
      </c>
      <c r="D79" s="627"/>
      <c r="E79" s="627"/>
      <c r="F79" s="627"/>
    </row>
    <row r="80" spans="3:5" ht="12.75">
      <c r="C80" s="517" t="s">
        <v>875</v>
      </c>
      <c r="E80" s="517"/>
    </row>
  </sheetData>
  <sheetProtection/>
  <mergeCells count="4">
    <mergeCell ref="B5:D5"/>
    <mergeCell ref="B6:C6"/>
    <mergeCell ref="C79:F79"/>
    <mergeCell ref="C77:F7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:F73 C60:F61 C64:F65 C68:F69 C22:F23 C12:F19 C26:F28 C31:F5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d.krumova</cp:lastModifiedBy>
  <cp:lastPrinted>2008-03-13T09:05:33Z</cp:lastPrinted>
  <dcterms:created xsi:type="dcterms:W3CDTF">2000-06-29T12:02:40Z</dcterms:created>
  <dcterms:modified xsi:type="dcterms:W3CDTF">2009-04-14T07:40:52Z</dcterms:modified>
  <cp:category/>
  <cp:version/>
  <cp:contentType/>
  <cp:contentStatus/>
</cp:coreProperties>
</file>