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1110" windowWidth="15480" windowHeight="4050" tabRatio="984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ACCOUNTING</author>
  </authors>
  <commentList>
    <comment ref="A67" authorId="0">
      <text>
        <r>
          <rPr>
            <b/>
            <sz val="8"/>
            <rFont val="Tahoma"/>
            <family val="0"/>
          </rPr>
          <t>ACCOUNTING: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<sst xmlns="http://schemas.openxmlformats.org/spreadsheetml/2006/main" count="1064" uniqueCount="910">
  <si>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</si>
  <si>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</si>
  <si>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</si>
  <si>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</si>
  <si>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</si>
  <si>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</si>
  <si>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</si>
  <si>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</si>
  <si>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</si>
  <si>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</si>
  <si>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</si>
  <si>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</si>
  <si>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</si>
  <si>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</si>
  <si>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</si>
  <si>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</si>
  <si>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</si>
  <si>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</si>
  <si>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</si>
  <si>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</si>
  <si>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</si>
  <si>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</si>
  <si>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</si>
  <si>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</si>
  <si>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</si>
  <si>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</si>
  <si>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</si>
  <si>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</si>
  <si>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</si>
  <si>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</si>
  <si>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</si>
  <si>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</si>
  <si>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</si>
  <si>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</si>
  <si>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</si>
  <si>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</si>
  <si>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</si>
  <si>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</si>
  <si>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</si>
  <si>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</si>
  <si>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</si>
  <si>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</si>
  <si>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</si>
  <si>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</si>
  <si>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</si>
  <si>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</si>
  <si>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</si>
  <si>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</si>
  <si>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</si>
  <si>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</si>
  <si>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</si>
  <si>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</si>
  <si>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</si>
  <si>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</si>
  <si>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</si>
  <si>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</si>
  <si>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</si>
  <si>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</si>
  <si>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</si>
  <si>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</si>
  <si>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</si>
  <si>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</si>
  <si>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</si>
  <si>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</si>
  <si>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</si>
  <si>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</si>
  <si>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</si>
  <si>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</si>
  <si>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</si>
  <si>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</si>
  <si>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</si>
  <si>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</si>
  <si>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</si>
  <si>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</si>
  <si>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</si>
  <si>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</si>
  <si>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</si>
  <si>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</si>
  <si>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</si>
  <si>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</si>
  <si>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</si>
  <si>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</si>
  <si>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</si>
  <si>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</si>
  <si>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</si>
  <si>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</si>
  <si>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</si>
  <si>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</si>
  <si>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</si>
  <si>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</si>
  <si>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</si>
  <si>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</si>
  <si>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</si>
  <si>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</si>
  <si>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</si>
  <si>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</si>
  <si>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</si>
  <si>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</si>
  <si>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</si>
  <si>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</si>
  <si>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</si>
  <si>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</si>
  <si>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</si>
  <si>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</si>
  <si>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</si>
  <si>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</si>
  <si>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</si>
  <si>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</si>
  <si>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</si>
  <si>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</si>
  <si>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</si>
  <si>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</si>
  <si>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</si>
  <si>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</si>
  <si>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</si>
  <si>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</si>
  <si>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</si>
  <si>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</si>
  <si>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</si>
  <si>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</si>
  <si>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</si>
  <si>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</si>
  <si>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</si>
  <si>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</si>
  <si>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</si>
  <si>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</si>
  <si>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</si>
  <si>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</si>
  <si>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</si>
  <si>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</si>
  <si>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</si>
  <si>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</si>
  <si>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</si>
  <si>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</si>
  <si>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</si>
  <si>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</si>
  <si>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</si>
  <si>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</si>
  <si>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</si>
  <si>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</si>
  <si>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</si>
  <si>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</si>
  <si>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</si>
  <si>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</si>
  <si>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</si>
  <si>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</si>
  <si>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</si>
  <si>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</si>
  <si>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</si>
  <si>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</si>
  <si>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</si>
  <si>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</si>
  <si>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</si>
  <si>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</si>
  <si>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</si>
  <si>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</si>
  <si>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</si>
  <si>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</si>
  <si>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</si>
  <si>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</si>
  <si>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</si>
  <si>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</si>
  <si>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</si>
  <si>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</si>
  <si>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</si>
  <si>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</si>
  <si>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</si>
  <si>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</si>
  <si>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</si>
  <si>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</si>
  <si>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</si>
  <si>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</si>
  <si>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</si>
  <si>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</si>
  <si>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</si>
  <si>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</si>
  <si>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</si>
  <si>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</si>
  <si>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</si>
  <si>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</si>
  <si>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</si>
  <si>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</si>
  <si>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</si>
  <si>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</si>
  <si>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</si>
  <si>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</si>
  <si>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</si>
  <si>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</si>
  <si>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</si>
  <si>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</si>
  <si>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</si>
  <si>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</si>
  <si>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</si>
  <si>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</si>
  <si>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</si>
  <si>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</si>
  <si>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</si>
  <si>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</si>
  <si>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</si>
  <si>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</si>
  <si>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</si>
  <si>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</si>
  <si>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</si>
  <si>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</si>
  <si>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</si>
  <si>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</si>
  <si>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</si>
  <si>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</si>
  <si>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</si>
  <si>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</si>
  <si>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</si>
  <si>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</si>
  <si>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</si>
  <si>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</si>
  <si>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</si>
  <si>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</si>
  <si>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</si>
  <si>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</si>
  <si>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</si>
  <si>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</si>
  <si>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</si>
  <si>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</si>
  <si>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</si>
  <si>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</si>
  <si>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</si>
  <si>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</si>
  <si>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</si>
  <si>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</si>
  <si>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</si>
  <si>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</si>
  <si>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</si>
  <si>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</si>
  <si>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</si>
  <si>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</si>
  <si>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</si>
  <si>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</si>
  <si>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</si>
  <si>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</si>
  <si>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</si>
  <si>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</si>
  <si>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</si>
  <si>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</si>
  <si>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</si>
  <si>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</si>
  <si>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</si>
  <si>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</si>
  <si>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</si>
  <si>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</si>
  <si>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</si>
  <si>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</si>
  <si>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</si>
  <si>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</si>
  <si>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</si>
  <si>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</si>
  <si>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</si>
  <si>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</si>
  <si>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</si>
  <si>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</si>
  <si>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</si>
  <si>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</si>
  <si>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</si>
  <si>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</si>
  <si>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</si>
  <si>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</si>
  <si>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</si>
  <si>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</si>
  <si>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</si>
  <si>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</si>
  <si>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</si>
  <si>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</si>
  <si>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</si>
  <si>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</si>
  <si>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</si>
  <si>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</si>
  <si>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</si>
  <si>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</si>
  <si>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</si>
  <si>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</si>
  <si>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</si>
  <si>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</si>
  <si>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</si>
  <si>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</si>
  <si>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</si>
  <si>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</si>
  <si>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</si>
  <si>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</si>
  <si>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</si>
  <si>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</si>
  <si>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</si>
  <si>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</si>
  <si>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</si>
  <si>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</si>
  <si>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</si>
  <si>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</si>
  <si>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</si>
  <si>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</si>
  <si>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</si>
  <si>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</si>
  <si>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</si>
  <si>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</si>
  <si>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</si>
  <si>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</si>
  <si>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</si>
  <si>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</si>
  <si>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</si>
  <si>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</si>
  <si>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</si>
  <si>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</si>
  <si>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</si>
  <si>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</si>
  <si>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</si>
  <si>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</si>
  <si>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</si>
  <si>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</si>
  <si>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</si>
  <si>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</si>
  <si>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</si>
  <si>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</si>
  <si>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</si>
  <si>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</si>
  <si>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</si>
  <si>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</si>
  <si>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</si>
  <si>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</si>
  <si>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</si>
  <si>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</si>
  <si>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</si>
  <si>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</si>
  <si>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</si>
  <si>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</si>
  <si>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</si>
  <si>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</si>
  <si>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</si>
  <si>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</si>
  <si>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</si>
  <si>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</si>
  <si>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</si>
  <si>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</si>
  <si>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</si>
  <si>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</si>
  <si>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</si>
  <si>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</si>
  <si>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</si>
  <si>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</si>
  <si>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</si>
  <si>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</si>
  <si>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</si>
  <si>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</si>
  <si>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</si>
  <si>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</si>
  <si>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</si>
  <si>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</si>
  <si>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</si>
  <si>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</si>
  <si>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</si>
  <si>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</si>
  <si>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</si>
  <si>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</si>
  <si>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</si>
  <si>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</si>
  <si>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</si>
  <si>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</si>
  <si>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</si>
  <si>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</si>
  <si>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</si>
  <si>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</si>
  <si>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</si>
  <si>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</si>
  <si>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</si>
  <si>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</si>
  <si>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</si>
  <si>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</si>
  <si>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</si>
  <si>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</si>
  <si>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</si>
  <si>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</si>
  <si>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</si>
  <si>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</si>
  <si>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</si>
  <si>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</si>
  <si>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</si>
  <si>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</si>
  <si>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</si>
  <si>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</si>
  <si>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</si>
  <si>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</si>
  <si>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</si>
  <si>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</si>
  <si>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</si>
  <si>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</si>
  <si>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</si>
  <si>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</si>
  <si>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</si>
  <si>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</si>
  <si>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</si>
  <si>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</si>
  <si>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</si>
  <si>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</si>
  <si>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</si>
  <si>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</si>
  <si>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</si>
  <si>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</si>
  <si>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</si>
  <si>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</si>
  <si>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</si>
  <si>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</si>
  <si>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</si>
  <si>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</si>
  <si>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</si>
  <si>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</si>
  <si>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</si>
  <si>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</si>
  <si>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</si>
  <si>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</si>
  <si>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</si>
  <si>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</si>
  <si>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</si>
  <si>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</si>
  <si>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</si>
  <si>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</si>
  <si>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</si>
  <si>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</si>
  <si>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</si>
  <si>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</si>
  <si>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</si>
  <si>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</si>
  <si>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</si>
  <si>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</si>
  <si>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</si>
  <si>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</si>
  <si>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</si>
  <si>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</si>
  <si>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</si>
  <si>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</si>
  <si>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</si>
  <si>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</si>
  <si>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</si>
  <si>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</si>
  <si>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</si>
  <si>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</si>
  <si>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</si>
  <si>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</si>
  <si>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</si>
  <si>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</si>
  <si>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</si>
  <si>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</si>
  <si>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</si>
  <si>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</si>
  <si>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</si>
  <si>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</si>
  <si>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</si>
  <si>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</si>
  <si>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</si>
  <si>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</si>
  <si>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</si>
  <si>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</si>
  <si>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</si>
  <si>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</si>
  <si>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</si>
  <si>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</si>
  <si>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</si>
  <si>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</si>
  <si>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</si>
  <si>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</si>
  <si>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</si>
  <si>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</si>
  <si>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</si>
  <si>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</si>
  <si>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</si>
  <si>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</si>
  <si>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</si>
  <si>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</si>
  <si>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</si>
  <si>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</si>
  <si>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</si>
  <si>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</si>
  <si>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</si>
  <si>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</si>
  <si>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</si>
  <si>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</si>
  <si>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</si>
  <si>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</si>
  <si>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</si>
  <si>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</si>
  <si>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</si>
  <si>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</si>
  <si>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</si>
  <si>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</si>
  <si>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</si>
  <si>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</si>
  <si>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</si>
  <si>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</si>
  <si>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</si>
  <si>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</si>
  <si>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</si>
  <si>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</si>
  <si>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</si>
  <si>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</si>
  <si>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</si>
  <si>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</si>
  <si>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</si>
  <si>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</si>
  <si>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</si>
  <si>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</si>
  <si>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</si>
  <si>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</si>
  <si>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</si>
  <si>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</si>
  <si>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</si>
  <si>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</si>
  <si>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</si>
  <si>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</si>
  <si>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</si>
  <si>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</si>
  <si>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</si>
  <si>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</si>
  <si>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</si>
  <si>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</si>
  <si>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</si>
  <si>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</si>
  <si>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</si>
  <si>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</si>
  <si>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</si>
  <si>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</si>
  <si>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</si>
  <si>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</si>
  <si>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</si>
  <si>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</si>
  <si>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</si>
  <si>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</si>
  <si>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</si>
  <si>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</si>
  <si>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</si>
  <si>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</si>
  <si>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</si>
  <si>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</si>
  <si>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</si>
  <si>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</si>
  <si>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</si>
  <si>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</si>
  <si>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</si>
  <si>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</si>
  <si>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</si>
  <si>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</si>
  <si>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</si>
  <si>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</si>
  <si>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</si>
  <si>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</si>
  <si>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</si>
  <si>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</si>
  <si>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</si>
  <si>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</si>
  <si>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</si>
  <si>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</si>
  <si>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</si>
  <si>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</si>
  <si>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</si>
  <si>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</si>
  <si>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</si>
  <si>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</si>
  <si>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</si>
  <si>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</si>
  <si>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</si>
  <si>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</si>
  <si>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</si>
  <si>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</si>
  <si>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</si>
  <si>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</si>
  <si>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</si>
  <si>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</si>
  <si>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</si>
  <si>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</si>
  <si>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</si>
  <si>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</si>
  <si>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</si>
  <si>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</si>
  <si>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</si>
  <si>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</si>
  <si>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</si>
  <si>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</si>
  <si>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</si>
  <si>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</si>
  <si>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</si>
  <si>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</si>
  <si>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</si>
  <si>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</si>
  <si>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</si>
  <si>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</si>
  <si>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</si>
  <si>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</si>
  <si>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</si>
  <si>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</si>
  <si>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</si>
  <si>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</si>
  <si>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</si>
  <si>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</si>
  <si>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</si>
  <si>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</si>
  <si>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</si>
  <si>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</si>
  <si>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</si>
  <si>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</si>
  <si>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</si>
  <si>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</si>
  <si>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</si>
  <si>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</si>
  <si>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</si>
  <si>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</si>
  <si>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</si>
  <si>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</si>
  <si>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</si>
  <si>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</si>
  <si>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</si>
  <si>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</si>
  <si>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</si>
  <si>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</si>
  <si>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</si>
  <si>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</si>
  <si>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</si>
  <si>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</si>
  <si>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</si>
  <si>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</si>
  <si>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</si>
  <si>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</si>
  <si>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</si>
  <si>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</si>
  <si>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</si>
  <si>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</si>
  <si>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</si>
  <si>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</si>
  <si>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</si>
  <si>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</si>
  <si>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</si>
  <si>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</si>
  <si>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</si>
  <si>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</si>
  <si>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</si>
  <si>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</si>
  <si>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</si>
  <si>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</si>
  <si>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</si>
  <si>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</si>
  <si>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</si>
  <si>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</si>
  <si>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</si>
  <si>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</si>
  <si>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</si>
  <si>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</si>
  <si>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</si>
  <si>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</si>
  <si>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</si>
  <si>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</si>
  <si>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</si>
  <si>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</si>
  <si>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</si>
  <si>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</si>
  <si>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</si>
  <si>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</si>
  <si>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</si>
  <si>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</si>
  <si>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</si>
  <si>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</si>
  <si>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</si>
  <si>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</si>
  <si>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</si>
  <si>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</si>
  <si>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</si>
  <si>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</si>
  <si>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</si>
  <si>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</si>
  <si>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</si>
  <si>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</si>
  <si>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</si>
  <si>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</si>
  <si>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</si>
  <si>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</si>
  <si>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</si>
  <si>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</si>
  <si>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</si>
  <si>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</si>
  <si>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</si>
  <si>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</si>
  <si>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</si>
  <si>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</si>
  <si>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</si>
  <si>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</si>
  <si>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</si>
  <si>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</si>
  <si>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</si>
  <si>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</si>
  <si>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</si>
  <si>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</si>
  <si>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</si>
  <si>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</si>
  <si>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</si>
  <si>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</si>
  <si>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</si>
  <si>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</si>
  <si>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</si>
  <si>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</si>
  <si>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</si>
  <si>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</si>
  <si>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</si>
  <si>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</si>
  <si>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</si>
  <si>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</si>
  <si>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</si>
  <si>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</si>
  <si>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</si>
  <si>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</si>
  <si>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</si>
  <si>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</si>
  <si>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</si>
  <si>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</si>
  <si>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</si>
  <si>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</si>
  <si>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</si>
  <si>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</si>
  <si>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</si>
  <si>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</si>
  <si>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</si>
  <si>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</si>
  <si>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</si>
  <si>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</si>
  <si>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</si>
  <si>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</si>
  <si>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</si>
  <si>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</si>
  <si>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</si>
  <si>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</si>
  <si>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</si>
  <si>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</si>
  <si>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</si>
  <si>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</si>
  <si>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</si>
  <si>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</si>
  <si>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</si>
  <si>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</si>
  <si>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</si>
  <si>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</si>
  <si>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</si>
  <si>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</si>
  <si>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</si>
  <si>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</si>
  <si>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</si>
  <si>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</si>
  <si>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</si>
  <si>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</si>
  <si>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</si>
  <si>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</si>
  <si>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</si>
  <si>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</si>
  <si>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</si>
  <si>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</si>
  <si>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</si>
  <si>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</si>
  <si>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</si>
  <si>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</si>
  <si>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</si>
  <si>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</si>
  <si>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</si>
  <si>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</si>
  <si>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</si>
  <si>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</si>
  <si>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</si>
  <si>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</si>
  <si>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</si>
  <si>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</si>
  <si>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</si>
  <si>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</si>
  <si>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</si>
  <si>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</si>
  <si>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</si>
  <si>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</si>
  <si>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</si>
  <si>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</si>
  <si>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</si>
  <si>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</si>
  <si>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</si>
  <si>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</si>
  <si>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</si>
  <si>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</si>
  <si>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</si>
  <si>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</si>
  <si>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</si>
  <si>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</si>
  <si>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</si>
  <si>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</si>
  <si>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</si>
  <si>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</si>
  <si>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</si>
  <si>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</si>
  <si>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</si>
  <si>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</si>
  <si>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</si>
  <si>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</si>
  <si>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</si>
  <si>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</si>
  <si>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</si>
  <si>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</si>
  <si>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</si>
  <si>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</si>
  <si>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</si>
  <si>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</si>
  <si>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</si>
  <si>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</si>
  <si>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</si>
  <si>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</si>
  <si>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</si>
  <si>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</si>
  <si>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</si>
  <si>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</si>
  <si>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</si>
  <si>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</si>
  <si>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</si>
  <si>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</si>
  <si>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</si>
  <si>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</si>
  <si>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</si>
  <si>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</si>
  <si>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</si>
  <si>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</si>
  <si>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</si>
  <si>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</si>
  <si>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</si>
  <si>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</si>
  <si>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</si>
  <si>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</si>
  <si>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</si>
  <si>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</si>
  <si>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</si>
  <si>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</si>
  <si>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</si>
  <si>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</si>
  <si>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</si>
  <si>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</si>
  <si>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</si>
  <si>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</si>
  <si>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</si>
  <si>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</si>
  <si>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</si>
  <si>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</si>
  <si>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</si>
  <si>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</si>
  <si>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</si>
  <si>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</si>
  <si>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</si>
  <si>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</si>
  <si>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</si>
  <si>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</si>
  <si>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</si>
  <si>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</si>
  <si>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</si>
  <si>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</si>
  <si>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</si>
  <si>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</si>
  <si>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</si>
  <si>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</si>
  <si>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</si>
  <si>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</si>
  <si>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</si>
  <si>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</si>
  <si>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</si>
  <si>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</si>
  <si>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</si>
  <si>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</si>
  <si>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</si>
  <si>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</si>
  <si>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</si>
  <si>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</si>
  <si>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</si>
  <si>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</si>
  <si>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</si>
  <si>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</si>
  <si>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</si>
  <si>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4. "Еуратек Финанс" АД   гр.София</t>
  </si>
  <si>
    <t>8."Търговска къща Мебел" АД</t>
  </si>
  <si>
    <t>5."Аутобохемия"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</si>
  <si>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</si>
  <si>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</si>
  <si>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</si>
  <si>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</si>
  <si>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</si>
  <si>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</si>
  <si>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</si>
  <si>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8. "ИФ Фаворит" ООД  гр.Бургас</t>
  </si>
  <si>
    <t>9. "Фаворит Петрол" АД  гр.Варна</t>
  </si>
  <si>
    <t>8-4011</t>
  </si>
  <si>
    <t xml:space="preserve">                     Христо Илиев</t>
  </si>
  <si>
    <t>Христо Илиев</t>
  </si>
  <si>
    <t xml:space="preserve">                 Христо Илиев</t>
  </si>
  <si>
    <t xml:space="preserve">                          към 31.12. 2014 год.</t>
  </si>
  <si>
    <t xml:space="preserve">                              20 февруари  2015 год.</t>
  </si>
  <si>
    <t>Отчетен период: към 31.12. 2014 год.</t>
  </si>
  <si>
    <t xml:space="preserve">                                                                                                                               20 февруари  2015 г.</t>
  </si>
  <si>
    <t>Вид на отчета:    неконсолидиран  към 31.12. 2014 г.</t>
  </si>
  <si>
    <t xml:space="preserve">                            20 февруари  2015 г.</t>
  </si>
  <si>
    <t xml:space="preserve">Дата  на съставяне: 20 февруари 2015 г.                                                                                 </t>
  </si>
  <si>
    <t>Отчетен период:към 31.12.2014 год.</t>
  </si>
  <si>
    <t>Дата на съставяне: 20 февруари   2015 г.</t>
  </si>
  <si>
    <t xml:space="preserve">                                  към 31.12. 2014 год.</t>
  </si>
  <si>
    <t>Дата на съставяне  :        20 февруари 2015 год.</t>
  </si>
  <si>
    <t xml:space="preserve">  Ръководител: Христо Илиев</t>
  </si>
  <si>
    <t>към 31.12.2014 г.</t>
  </si>
  <si>
    <t>20 февруари   2015 г.</t>
  </si>
  <si>
    <r>
      <t xml:space="preserve">Отчетен период: към 31.12. 2014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</si>
  <si>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20 февруари 2015 г.</t>
  </si>
  <si>
    <t>5. "Лазурно море" АД</t>
  </si>
  <si>
    <t>6. "Винекс" АД - Славянци</t>
  </si>
  <si>
    <t>7. Други инвестиции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</si>
</sst>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165" fontId="4" fillId="34" borderId="10" xfId="42" applyFont="1" applyFill="1" applyBorder="1" applyAlignment="1" applyProtection="1">
      <alignment horizontal="right" vertical="center" wrapText="1"/>
      <protection locked="0"/>
    </xf>
    <xf numFmtId="165" fontId="3" fillId="0" borderId="10" xfId="42" applyFont="1" applyBorder="1" applyAlignment="1">
      <alignment horizontal="center" vertical="center" wrapText="1"/>
    </xf>
    <xf numFmtId="165" fontId="0" fillId="0" borderId="0" xfId="42" applyFont="1" applyAlignment="1">
      <alignment horizontal="center"/>
    </xf>
    <xf numFmtId="165" fontId="3" fillId="0" borderId="0" xfId="42" applyFont="1" applyAlignment="1">
      <alignment horizontal="centerContinuous" vertical="center" wrapText="1"/>
    </xf>
    <xf numFmtId="10" fontId="4" fillId="0" borderId="10" xfId="58" applyNumberFormat="1" applyFont="1" applyBorder="1" applyAlignment="1">
      <alignment horizontal="left" vertical="center" wrapText="1"/>
      <protection/>
    </xf>
    <xf numFmtId="2" fontId="4" fillId="0" borderId="10" xfId="58" applyNumberFormat="1" applyFont="1" applyBorder="1" applyAlignment="1">
      <alignment horizontal="right" vertical="center" wrapText="1"/>
      <protection/>
    </xf>
    <xf numFmtId="0" fontId="3" fillId="0" borderId="16" xfId="58" applyFont="1" applyBorder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9" fontId="14" fillId="0" borderId="0" xfId="58" applyNumberFormat="1" applyFont="1" applyBorder="1" applyAlignment="1">
      <alignment horizontal="center" vertical="center" wrapText="1"/>
      <protection/>
    </xf>
    <xf numFmtId="1" fontId="4" fillId="0" borderId="0" xfId="58" applyNumberFormat="1" applyFont="1" applyBorder="1" applyAlignment="1">
      <alignment horizontal="right" vertical="center" wrapText="1"/>
      <protection/>
    </xf>
    <xf numFmtId="1" fontId="4" fillId="0" borderId="0" xfId="58" applyNumberFormat="1" applyFont="1" applyBorder="1" applyAlignment="1" applyProtection="1">
      <alignment horizontal="right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3" fillId="34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/>
    </xf>
    <xf numFmtId="1" fontId="3" fillId="0" borderId="10" xfId="58" applyNumberFormat="1" applyFont="1" applyFill="1" applyBorder="1" applyAlignment="1" applyProtection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center"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49" fontId="3" fillId="0" borderId="0" xfId="58" applyNumberFormat="1" applyFont="1" applyAlignment="1" applyProtection="1">
      <alignment horizontal="center" vertical="center" wrapText="1"/>
      <protection locked="0"/>
    </xf>
    <xf numFmtId="0" fontId="4" fillId="0" borderId="0" xfId="59" applyFont="1" applyBorder="1" applyAlignment="1">
      <alignment horizontal="center" vertical="justify"/>
      <protection/>
    </xf>
    <xf numFmtId="1" fontId="4" fillId="0" borderId="0" xfId="58" applyNumberFormat="1" applyFont="1" applyBorder="1" applyAlignment="1">
      <alignment horizontal="center" vertical="center" wrapText="1"/>
      <protection/>
    </xf>
    <xf numFmtId="0" fontId="3" fillId="0" borderId="0" xfId="58" applyFont="1" applyAlignment="1" applyProtection="1">
      <alignment horizontal="center"/>
      <protection locked="0"/>
    </xf>
    <xf numFmtId="0" fontId="0" fillId="0" borderId="0" xfId="58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0" fillId="0" borderId="0" xfId="58" applyFont="1">
      <alignment/>
      <protection/>
    </xf>
    <xf numFmtId="165" fontId="4" fillId="34" borderId="10" xfId="42" applyFont="1" applyFill="1" applyBorder="1" applyAlignment="1" applyProtection="1">
      <alignment vertical="center" wrapText="1"/>
      <protection locked="0"/>
    </xf>
    <xf numFmtId="1" fontId="4" fillId="34" borderId="10" xfId="58" applyNumberFormat="1" applyFont="1" applyFill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vertical="center" wrapText="1"/>
      <protection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76">
      <selection activeCell="G68" sqref="G68"/>
    </sheetView>
  </sheetViews>
  <sheetFormatPr defaultColWidth="9.25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866</v>
      </c>
      <c r="F3" s="271" t="s">
        <v>2</v>
      </c>
      <c r="G3" s="224"/>
      <c r="H3" s="592">
        <v>121577091</v>
      </c>
    </row>
    <row r="4" spans="1:8" ht="15">
      <c r="A4" s="202" t="s">
        <v>843</v>
      </c>
      <c r="B4" s="581"/>
      <c r="C4" s="581"/>
      <c r="D4" s="582"/>
      <c r="E4" s="574" t="s">
        <v>158</v>
      </c>
      <c r="F4" s="222" t="s">
        <v>3</v>
      </c>
      <c r="G4" s="223"/>
      <c r="H4" s="592" t="s">
        <v>158</v>
      </c>
    </row>
    <row r="5" spans="1:8" ht="15">
      <c r="A5" s="202" t="s">
        <v>4</v>
      </c>
      <c r="B5" s="266"/>
      <c r="C5" s="266"/>
      <c r="D5" s="266"/>
      <c r="E5" s="593" t="s">
        <v>891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2302</v>
      </c>
      <c r="H27" s="206">
        <f>SUM(H28:H30)</f>
        <v>2221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2688</v>
      </c>
      <c r="H28" s="204">
        <v>2607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-386</v>
      </c>
      <c r="H29" s="389">
        <v>-386</v>
      </c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>
        <v>81</v>
      </c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-80</v>
      </c>
      <c r="H32" s="389"/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2222</v>
      </c>
      <c r="H33" s="206">
        <f>H27+H31+H32</f>
        <v>2302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835</v>
      </c>
      <c r="B34" s="298" t="s">
        <v>104</v>
      </c>
      <c r="C34" s="207">
        <f>SUM(C35:C38)</f>
        <v>6803</v>
      </c>
      <c r="D34" s="207">
        <f>SUM(D35:D38)</f>
        <v>4788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2552</v>
      </c>
      <c r="D35" s="203">
        <v>2554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10112</v>
      </c>
      <c r="H36" s="206">
        <f>H25+H17+H33</f>
        <v>10192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2438</v>
      </c>
      <c r="D38" s="203">
        <v>421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6803</v>
      </c>
      <c r="D45" s="207">
        <f>D34+D39+D44</f>
        <v>4788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9789</v>
      </c>
      <c r="D47" s="203">
        <v>13314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/>
      <c r="D48" s="203"/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9789</v>
      </c>
      <c r="D51" s="207">
        <f>SUM(D47:D50)</f>
        <v>13314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16592</v>
      </c>
      <c r="D55" s="207">
        <f>D19+D20+D21+D27+D32+D45+D51+D53+D54</f>
        <v>18102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155</v>
      </c>
      <c r="H59" s="204">
        <v>157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8939</v>
      </c>
      <c r="H61" s="206">
        <f>SUM(H62:H68)</f>
        <v>10542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8809</v>
      </c>
      <c r="H62" s="204">
        <v>10436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23</v>
      </c>
      <c r="H64" s="204">
        <v>12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99</v>
      </c>
      <c r="H66" s="204">
        <v>87</v>
      </c>
    </row>
    <row r="67" spans="1:8" ht="15">
      <c r="A67" s="289" t="s">
        <v>206</v>
      </c>
      <c r="B67" s="295" t="s">
        <v>207</v>
      </c>
      <c r="C67" s="203">
        <v>2612</v>
      </c>
      <c r="D67" s="203">
        <v>2757</v>
      </c>
      <c r="E67" s="291" t="s">
        <v>208</v>
      </c>
      <c r="F67" s="296" t="s">
        <v>209</v>
      </c>
      <c r="G67" s="204">
        <v>5</v>
      </c>
      <c r="H67" s="204">
        <v>5</v>
      </c>
    </row>
    <row r="68" spans="1:8" ht="15">
      <c r="A68" s="289" t="s">
        <v>210</v>
      </c>
      <c r="B68" s="295" t="s">
        <v>211</v>
      </c>
      <c r="C68" s="203"/>
      <c r="D68" s="203"/>
      <c r="E68" s="291" t="s">
        <v>212</v>
      </c>
      <c r="F68" s="296" t="s">
        <v>213</v>
      </c>
      <c r="G68" s="204">
        <v>3</v>
      </c>
      <c r="H68" s="204">
        <v>2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/>
      <c r="H69" s="204"/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/>
      <c r="D71" s="203">
        <v>29</v>
      </c>
      <c r="E71" s="307" t="s">
        <v>45</v>
      </c>
      <c r="F71" s="327" t="s">
        <v>223</v>
      </c>
      <c r="G71" s="213">
        <f>G59+G60+G61+G69+G70</f>
        <v>9094</v>
      </c>
      <c r="H71" s="213">
        <f>H59+H60+H61+H69+H70</f>
        <v>10699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/>
      <c r="D74" s="203"/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2612</v>
      </c>
      <c r="D75" s="207">
        <f>SUM(D67:D74)</f>
        <v>2786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9094</v>
      </c>
      <c r="H79" s="214">
        <f>H71+H74+H75+H76</f>
        <v>10699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1</v>
      </c>
      <c r="D88" s="203">
        <v>2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2</v>
      </c>
      <c r="D91" s="207">
        <f>SUM(D87:D90)</f>
        <v>3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2614</v>
      </c>
      <c r="D93" s="207">
        <f>D64+D75+D84+D91+D92</f>
        <v>2789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19206</v>
      </c>
      <c r="D94" s="216">
        <f>D93+D55</f>
        <v>20891</v>
      </c>
      <c r="E94" s="556" t="s">
        <v>269</v>
      </c>
      <c r="F94" s="343" t="s">
        <v>270</v>
      </c>
      <c r="G94" s="217">
        <f>G36+G39+G55+G79</f>
        <v>19206</v>
      </c>
      <c r="H94" s="217">
        <f>H36+H39+H55+H79</f>
        <v>20891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/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26" t="s">
        <v>380</v>
      </c>
      <c r="D98" s="626"/>
      <c r="E98" s="626"/>
      <c r="F98" s="222"/>
      <c r="G98" s="223"/>
      <c r="H98" s="224"/>
      <c r="M98" s="209"/>
    </row>
    <row r="99" spans="3:8" ht="15">
      <c r="C99" s="76"/>
      <c r="D99" s="1" t="s">
        <v>845</v>
      </c>
      <c r="E99" s="76"/>
      <c r="F99" s="222"/>
      <c r="G99" s="223"/>
      <c r="H99" s="224"/>
    </row>
    <row r="100" spans="1:5" ht="15">
      <c r="A100" s="225" t="s">
        <v>892</v>
      </c>
      <c r="B100" s="225"/>
      <c r="C100" s="626"/>
      <c r="D100" s="627"/>
      <c r="E100" s="627"/>
    </row>
    <row r="102" spans="4:6" ht="15">
      <c r="D102" s="626" t="s">
        <v>846</v>
      </c>
      <c r="E102" s="627"/>
      <c r="F102" s="627"/>
    </row>
    <row r="103" spans="5:6" ht="12.75">
      <c r="E103" s="221" t="s">
        <v>889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11:D18 C40:D44 C35:D38 C53:D54 C58:D63 C47:D50 C79:D83 C67:D74 C92:D92 G11:H13 G74:H76 G22:H24 G28:H28 G31:H31 G19:H19 G43:H48 G51:H54 G59:H60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G47" sqref="G47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867</v>
      </c>
      <c r="F2" s="630" t="s">
        <v>2</v>
      </c>
      <c r="G2" s="630"/>
      <c r="H2" s="351">
        <v>121577091</v>
      </c>
    </row>
    <row r="3" spans="1:8" ht="15">
      <c r="A3" s="6" t="s">
        <v>844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893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7</v>
      </c>
      <c r="D9" s="77">
        <v>11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153</v>
      </c>
      <c r="D10" s="77">
        <v>126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41</v>
      </c>
      <c r="H11" s="85">
        <v>19</v>
      </c>
    </row>
    <row r="12" spans="1:8" ht="12">
      <c r="A12" s="361" t="s">
        <v>292</v>
      </c>
      <c r="B12" s="362" t="s">
        <v>293</v>
      </c>
      <c r="C12" s="77">
        <v>207</v>
      </c>
      <c r="D12" s="77">
        <v>226</v>
      </c>
      <c r="E12" s="364" t="s">
        <v>77</v>
      </c>
      <c r="F12" s="363" t="s">
        <v>294</v>
      </c>
      <c r="G12" s="85">
        <v>1</v>
      </c>
      <c r="H12" s="85">
        <v>4</v>
      </c>
    </row>
    <row r="13" spans="1:18" ht="12">
      <c r="A13" s="361" t="s">
        <v>295</v>
      </c>
      <c r="B13" s="362" t="s">
        <v>296</v>
      </c>
      <c r="C13" s="77">
        <v>36</v>
      </c>
      <c r="D13" s="77">
        <v>39</v>
      </c>
      <c r="E13" s="365" t="s">
        <v>50</v>
      </c>
      <c r="F13" s="366" t="s">
        <v>297</v>
      </c>
      <c r="G13" s="86">
        <f>SUM(G9:G12)</f>
        <v>42</v>
      </c>
      <c r="H13" s="86">
        <f>SUM(H9:H12)</f>
        <v>23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215</v>
      </c>
      <c r="D16" s="78">
        <v>11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618</v>
      </c>
      <c r="D19" s="80">
        <f>SUM(D9:D15)+D16</f>
        <v>413</v>
      </c>
      <c r="E19" s="371" t="s">
        <v>314</v>
      </c>
      <c r="F19" s="367" t="s">
        <v>315</v>
      </c>
      <c r="G19" s="85">
        <v>339</v>
      </c>
      <c r="H19" s="85">
        <v>404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469</v>
      </c>
      <c r="H20" s="85">
        <v>461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10</v>
      </c>
      <c r="H21" s="85"/>
    </row>
    <row r="22" spans="1:8" ht="24">
      <c r="A22" s="358" t="s">
        <v>321</v>
      </c>
      <c r="B22" s="373" t="s">
        <v>322</v>
      </c>
      <c r="C22" s="77">
        <v>314</v>
      </c>
      <c r="D22" s="77">
        <v>390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818</v>
      </c>
      <c r="H24" s="86">
        <f>SUM(H19:H23)</f>
        <v>865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8</v>
      </c>
      <c r="D25" s="77">
        <v>4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322</v>
      </c>
      <c r="D26" s="80">
        <f>SUM(D22:D25)</f>
        <v>394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940</v>
      </c>
      <c r="D28" s="81">
        <f>D26+D19</f>
        <v>807</v>
      </c>
      <c r="E28" s="172" t="s">
        <v>336</v>
      </c>
      <c r="F28" s="368" t="s">
        <v>337</v>
      </c>
      <c r="G28" s="86">
        <f>G13+G15+G24</f>
        <v>860</v>
      </c>
      <c r="H28" s="86">
        <f>H13+H15+H24</f>
        <v>888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81</v>
      </c>
      <c r="E30" s="172" t="s">
        <v>340</v>
      </c>
      <c r="F30" s="368" t="s">
        <v>341</v>
      </c>
      <c r="G30" s="88">
        <f>IF((C28-G28)&gt;0,C28-G28,0)</f>
        <v>80</v>
      </c>
      <c r="H30" s="88">
        <f>IF((D28-H28)&gt;0,D28-H28,0)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836</v>
      </c>
      <c r="B31" s="374" t="s">
        <v>342</v>
      </c>
      <c r="C31" s="77"/>
      <c r="D31" s="77"/>
      <c r="E31" s="359" t="s">
        <v>839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940</v>
      </c>
      <c r="D33" s="80">
        <f>D28+D31+D32</f>
        <v>807</v>
      </c>
      <c r="E33" s="172" t="s">
        <v>350</v>
      </c>
      <c r="F33" s="368" t="s">
        <v>351</v>
      </c>
      <c r="G33" s="88">
        <f>G32+G31+G28</f>
        <v>860</v>
      </c>
      <c r="H33" s="88">
        <f>H32+H31+H28</f>
        <v>888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81</v>
      </c>
      <c r="E34" s="377" t="s">
        <v>354</v>
      </c>
      <c r="F34" s="368" t="s">
        <v>355</v>
      </c>
      <c r="G34" s="86">
        <f>IF((C33-G33)&gt;0,C33-G33,0)</f>
        <v>80</v>
      </c>
      <c r="H34" s="86">
        <f>IF((D33-H33)&gt;0,D33-H33,0)</f>
        <v>0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81</v>
      </c>
      <c r="E39" s="384" t="s">
        <v>366</v>
      </c>
      <c r="F39" s="173" t="s">
        <v>367</v>
      </c>
      <c r="G39" s="89">
        <f>IF(G34&gt;0,IF(C35+G34&lt;0,0,C35+G34),IF(C34-C35&lt;0,C35-C34,0))</f>
        <v>80</v>
      </c>
      <c r="H39" s="89">
        <f>IF(H34&gt;0,IF(D35+H34&lt;0,0,D35+H34),IF(D34-D35&lt;0,D35-D34,0))</f>
        <v>0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81</v>
      </c>
      <c r="E41" s="172" t="s">
        <v>373</v>
      </c>
      <c r="F41" s="173" t="s">
        <v>374</v>
      </c>
      <c r="G41" s="83">
        <f>IF(C39=0,IF(G39-G40&gt;0,G39-G40+C40,0),IF(C39-C40&lt;0,C40-C39+G40,0))</f>
        <v>80</v>
      </c>
      <c r="H41" s="83">
        <f>IF(D39=0,IF(H39-H40&gt;0,H39-H40+D40,0),IF(D39-D40&lt;0,D40-D39+H40,0))</f>
        <v>0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940</v>
      </c>
      <c r="D42" s="84">
        <f>D33+D35+D39</f>
        <v>888</v>
      </c>
      <c r="E42" s="175" t="s">
        <v>377</v>
      </c>
      <c r="F42" s="176" t="s">
        <v>378</v>
      </c>
      <c r="G42" s="88">
        <f>G39+G33</f>
        <v>940</v>
      </c>
      <c r="H42" s="88">
        <f>H39+H33</f>
        <v>888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/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28"/>
      <c r="E44" s="628"/>
      <c r="F44" s="628"/>
      <c r="G44" s="628"/>
      <c r="H44" s="628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847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29" t="s">
        <v>894</v>
      </c>
      <c r="E46" s="629"/>
      <c r="F46" s="629"/>
      <c r="G46" s="629"/>
      <c r="H46" s="629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863</v>
      </c>
      <c r="D48" s="629"/>
      <c r="E48" s="629"/>
      <c r="F48" s="629"/>
      <c r="G48" s="629"/>
      <c r="H48" s="629"/>
    </row>
    <row r="49" spans="1:8" ht="12">
      <c r="A49" s="29"/>
      <c r="B49" s="528"/>
      <c r="C49" s="529" t="s">
        <v>888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9:H12 C31:D32 C36:D36 C38:D38 C40:D40 C9:D14 G15:H16 C22:D25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44" sqref="C44"/>
    </sheetView>
  </sheetViews>
  <sheetFormatPr defaultColWidth="9.25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870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5">
      <c r="A5" s="625" t="s">
        <v>895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49</v>
      </c>
      <c r="D10" s="90">
        <v>13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-74</v>
      </c>
      <c r="D11" s="90">
        <v>-71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-282</v>
      </c>
      <c r="D13" s="90">
        <v>-259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-30</v>
      </c>
      <c r="D14" s="90">
        <v>-27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-26</v>
      </c>
      <c r="D17" s="90">
        <v>-23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-2</v>
      </c>
      <c r="D19" s="90">
        <v>-3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-365</v>
      </c>
      <c r="D20" s="91">
        <f>SUM(D10:D19)</f>
        <v>-370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/>
      <c r="D27" s="90"/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12</v>
      </c>
      <c r="D28" s="90"/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76</v>
      </c>
      <c r="D29" s="90">
        <v>74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88</v>
      </c>
      <c r="D32" s="91">
        <f>SUM(D22:D31)</f>
        <v>74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2435</v>
      </c>
      <c r="D36" s="90">
        <v>387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-1033</v>
      </c>
      <c r="D37" s="90">
        <v>-641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-1126</v>
      </c>
      <c r="D41" s="90">
        <v>549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276</v>
      </c>
      <c r="D42" s="91">
        <f>SUM(D34:D41)</f>
        <v>295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-1</v>
      </c>
      <c r="D43" s="91">
        <f>D42+D32+D20</f>
        <v>-1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3</v>
      </c>
      <c r="D44" s="182">
        <v>3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2</v>
      </c>
      <c r="D45" s="91">
        <f>D44+D43</f>
        <v>2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2</v>
      </c>
      <c r="D46" s="92">
        <v>2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896</v>
      </c>
      <c r="B50" s="542" t="s">
        <v>380</v>
      </c>
      <c r="C50" s="631"/>
      <c r="D50" s="631"/>
      <c r="G50" s="184"/>
      <c r="H50" s="184"/>
    </row>
    <row r="51" spans="1:8" ht="12">
      <c r="A51" s="544"/>
      <c r="B51" s="544"/>
      <c r="C51" s="540" t="s">
        <v>851</v>
      </c>
      <c r="D51" s="540"/>
      <c r="G51" s="184"/>
      <c r="H51" s="184"/>
    </row>
    <row r="52" spans="1:8" ht="12">
      <c r="A52" s="544"/>
      <c r="B52" s="542" t="s">
        <v>778</v>
      </c>
      <c r="C52" s="631"/>
      <c r="D52" s="631"/>
      <c r="G52" s="184"/>
      <c r="H52" s="184"/>
    </row>
    <row r="53" spans="1:8" ht="12">
      <c r="A53" s="544"/>
      <c r="B53" s="544"/>
      <c r="C53" s="540" t="s">
        <v>889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A37" sqref="A37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32" t="s">
        <v>458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34" t="str">
        <f>'справка №1-БАЛАНС'!E3</f>
        <v>        "ФАВОРИТ ХОЛД" АД</v>
      </c>
      <c r="D3" s="635"/>
      <c r="E3" s="635"/>
      <c r="F3" s="635"/>
      <c r="G3" s="635"/>
      <c r="H3" s="572"/>
      <c r="I3" s="572"/>
      <c r="J3" s="2"/>
      <c r="K3" s="571" t="s">
        <v>2</v>
      </c>
      <c r="L3" s="571"/>
      <c r="M3" s="589">
        <f>'справка №1-БАЛАНС'!H3</f>
        <v>121577091</v>
      </c>
      <c r="N3" s="3"/>
    </row>
    <row r="4" spans="1:15" s="5" customFormat="1" ht="13.5" customHeight="1">
      <c r="A4" s="6" t="s">
        <v>848</v>
      </c>
      <c r="B4" s="572"/>
      <c r="C4" s="634" t="str">
        <f>'справка №1-БАЛАНС'!E4</f>
        <v> </v>
      </c>
      <c r="D4" s="634"/>
      <c r="E4" s="636"/>
      <c r="F4" s="634"/>
      <c r="G4" s="634"/>
      <c r="H4" s="531"/>
      <c r="I4" s="531"/>
      <c r="J4" s="591"/>
      <c r="K4" s="580" t="s">
        <v>3</v>
      </c>
      <c r="L4" s="580"/>
      <c r="M4" s="590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34" t="str">
        <f>'справка №1-БАЛАНС'!E5</f>
        <v>                          към 31.12. 2014 год.</v>
      </c>
      <c r="D5" s="635"/>
      <c r="E5" s="635"/>
      <c r="F5" s="635"/>
      <c r="G5" s="635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2688</v>
      </c>
      <c r="J11" s="94">
        <f>'справка №1-БАЛАНС'!H29+'справка №1-БАЛАНС'!H32</f>
        <v>-386</v>
      </c>
      <c r="K11" s="96"/>
      <c r="L11" s="422">
        <f aca="true" t="shared" si="0" ref="L11:L32">SUM(C11:K11)</f>
        <v>10192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2688</v>
      </c>
      <c r="J15" s="97">
        <f t="shared" si="2"/>
        <v>-386</v>
      </c>
      <c r="K15" s="97">
        <f t="shared" si="2"/>
        <v>0</v>
      </c>
      <c r="L15" s="422">
        <f t="shared" si="0"/>
        <v>10192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-80</v>
      </c>
      <c r="K16" s="96"/>
      <c r="L16" s="422">
        <f t="shared" si="0"/>
        <v>-80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2688</v>
      </c>
      <c r="J29" s="95">
        <f t="shared" si="6"/>
        <v>-466</v>
      </c>
      <c r="K29" s="95">
        <f t="shared" si="6"/>
        <v>0</v>
      </c>
      <c r="L29" s="422">
        <f t="shared" si="0"/>
        <v>10112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2688</v>
      </c>
      <c r="J32" s="95">
        <f t="shared" si="7"/>
        <v>-466</v>
      </c>
      <c r="K32" s="95">
        <f t="shared" si="7"/>
        <v>0</v>
      </c>
      <c r="L32" s="422">
        <f t="shared" si="0"/>
        <v>10112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897</v>
      </c>
      <c r="B35" s="37"/>
      <c r="C35" s="24"/>
      <c r="D35" s="633" t="s">
        <v>849</v>
      </c>
      <c r="E35" s="633"/>
      <c r="F35" s="430" t="s">
        <v>864</v>
      </c>
      <c r="G35" s="430"/>
      <c r="H35" s="430"/>
      <c r="I35" s="430"/>
      <c r="J35" s="24" t="s">
        <v>850</v>
      </c>
      <c r="K35" s="24"/>
      <c r="L35" s="430" t="s">
        <v>889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F33" sqref="F3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38" t="s">
        <v>382</v>
      </c>
      <c r="B2" s="639"/>
      <c r="C2" s="583"/>
      <c r="D2" s="583"/>
      <c r="E2" s="634" t="s">
        <v>868</v>
      </c>
      <c r="F2" s="640"/>
      <c r="G2" s="640"/>
      <c r="H2" s="583"/>
      <c r="I2" s="439"/>
      <c r="J2" s="439"/>
      <c r="K2" s="439"/>
      <c r="L2" s="439"/>
      <c r="M2" s="642" t="s">
        <v>865</v>
      </c>
      <c r="N2" s="643"/>
      <c r="O2" s="643"/>
      <c r="P2" s="648"/>
      <c r="Q2" s="648"/>
      <c r="R2" s="351"/>
    </row>
    <row r="3" spans="1:18" ht="15">
      <c r="A3" s="638" t="s">
        <v>898</v>
      </c>
      <c r="B3" s="639"/>
      <c r="C3" s="584"/>
      <c r="D3" s="584"/>
      <c r="E3" s="634"/>
      <c r="F3" s="641"/>
      <c r="G3" s="641"/>
      <c r="H3" s="441"/>
      <c r="I3" s="441"/>
      <c r="J3" s="441"/>
      <c r="K3" s="441"/>
      <c r="L3" s="441"/>
      <c r="M3" s="649" t="s">
        <v>3</v>
      </c>
      <c r="N3" s="649"/>
      <c r="O3" s="575"/>
      <c r="P3" s="650"/>
      <c r="Q3" s="650"/>
      <c r="R3" s="352"/>
    </row>
    <row r="4" spans="1:18" ht="12.75">
      <c r="A4" s="434" t="s">
        <v>520</v>
      </c>
      <c r="B4" s="440"/>
      <c r="C4" s="440"/>
      <c r="D4" s="441"/>
      <c r="E4" s="646"/>
      <c r="F4" s="647"/>
      <c r="G4" s="647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51" t="s">
        <v>461</v>
      </c>
      <c r="B5" s="652"/>
      <c r="C5" s="655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44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44" t="s">
        <v>526</v>
      </c>
      <c r="R5" s="644" t="s">
        <v>527</v>
      </c>
    </row>
    <row r="6" spans="1:18" s="44" customFormat="1" ht="48">
      <c r="A6" s="653"/>
      <c r="B6" s="654"/>
      <c r="C6" s="656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45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45"/>
      <c r="R6" s="645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840</v>
      </c>
      <c r="B15" s="464" t="s">
        <v>841</v>
      </c>
      <c r="C15" s="562" t="s">
        <v>842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35</v>
      </c>
      <c r="E16" s="241"/>
      <c r="F16" s="241">
        <v>15</v>
      </c>
      <c r="G16" s="111">
        <f t="shared" si="2"/>
        <v>20</v>
      </c>
      <c r="H16" s="101"/>
      <c r="I16" s="101"/>
      <c r="J16" s="111">
        <f t="shared" si="3"/>
        <v>20</v>
      </c>
      <c r="K16" s="101">
        <v>35</v>
      </c>
      <c r="L16" s="101"/>
      <c r="M16" s="101">
        <v>15</v>
      </c>
      <c r="N16" s="111">
        <f t="shared" si="4"/>
        <v>20</v>
      </c>
      <c r="O16" s="101"/>
      <c r="P16" s="101"/>
      <c r="Q16" s="111">
        <f aca="true" t="shared" si="5" ref="Q16:Q25">N16+O16-P16</f>
        <v>20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148</v>
      </c>
      <c r="E17" s="246">
        <f>SUM(E9:E16)</f>
        <v>0</v>
      </c>
      <c r="F17" s="246">
        <f>SUM(F9:F16)</f>
        <v>15</v>
      </c>
      <c r="G17" s="111">
        <f t="shared" si="2"/>
        <v>133</v>
      </c>
      <c r="H17" s="112">
        <f>SUM(H9:H16)</f>
        <v>0</v>
      </c>
      <c r="I17" s="112">
        <f>SUM(I9:I16)</f>
        <v>0</v>
      </c>
      <c r="J17" s="111">
        <f t="shared" si="3"/>
        <v>133</v>
      </c>
      <c r="K17" s="112">
        <f>SUM(K9:K16)</f>
        <v>148</v>
      </c>
      <c r="L17" s="112">
        <f>SUM(L9:L16)</f>
        <v>0</v>
      </c>
      <c r="M17" s="112">
        <f>SUM(M9:M16)</f>
        <v>15</v>
      </c>
      <c r="N17" s="111">
        <f t="shared" si="4"/>
        <v>133</v>
      </c>
      <c r="O17" s="112">
        <f>SUM(O9:O16)</f>
        <v>0</v>
      </c>
      <c r="P17" s="112">
        <f>SUM(P9:P16)</f>
        <v>0</v>
      </c>
      <c r="Q17" s="111">
        <f t="shared" si="5"/>
        <v>133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>
        <v>1</v>
      </c>
      <c r="G22" s="111">
        <f t="shared" si="2"/>
        <v>8</v>
      </c>
      <c r="H22" s="101"/>
      <c r="I22" s="101"/>
      <c r="J22" s="111">
        <f t="shared" si="3"/>
        <v>8</v>
      </c>
      <c r="K22" s="101">
        <v>9</v>
      </c>
      <c r="L22" s="101"/>
      <c r="M22" s="101">
        <v>1</v>
      </c>
      <c r="N22" s="111">
        <f t="shared" si="4"/>
        <v>8</v>
      </c>
      <c r="O22" s="101"/>
      <c r="P22" s="101"/>
      <c r="Q22" s="111">
        <f t="shared" si="5"/>
        <v>8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831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1</v>
      </c>
      <c r="G25" s="103">
        <f t="shared" si="2"/>
        <v>8</v>
      </c>
      <c r="H25" s="102">
        <f t="shared" si="7"/>
        <v>0</v>
      </c>
      <c r="I25" s="102">
        <f t="shared" si="7"/>
        <v>0</v>
      </c>
      <c r="J25" s="103">
        <f t="shared" si="3"/>
        <v>8</v>
      </c>
      <c r="K25" s="102">
        <f t="shared" si="7"/>
        <v>9</v>
      </c>
      <c r="L25" s="102">
        <f t="shared" si="7"/>
        <v>0</v>
      </c>
      <c r="M25" s="102">
        <f t="shared" si="7"/>
        <v>1</v>
      </c>
      <c r="N25" s="103">
        <f t="shared" si="4"/>
        <v>8</v>
      </c>
      <c r="O25" s="102">
        <f t="shared" si="7"/>
        <v>0</v>
      </c>
      <c r="P25" s="102">
        <f t="shared" si="7"/>
        <v>0</v>
      </c>
      <c r="Q25" s="103">
        <f t="shared" si="5"/>
        <v>8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837</v>
      </c>
      <c r="C27" s="470" t="s">
        <v>582</v>
      </c>
      <c r="D27" s="244">
        <f>SUM(D28:D31)</f>
        <v>4788</v>
      </c>
      <c r="E27" s="244">
        <f aca="true" t="shared" si="8" ref="E27:P27">SUM(E28:E31)</f>
        <v>2017</v>
      </c>
      <c r="F27" s="244">
        <f t="shared" si="8"/>
        <v>2</v>
      </c>
      <c r="G27" s="108">
        <f t="shared" si="2"/>
        <v>6803</v>
      </c>
      <c r="H27" s="107">
        <f t="shared" si="8"/>
        <v>0</v>
      </c>
      <c r="I27" s="107">
        <f t="shared" si="8"/>
        <v>0</v>
      </c>
      <c r="J27" s="108">
        <f t="shared" si="3"/>
        <v>6803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6803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2554</v>
      </c>
      <c r="E28" s="241"/>
      <c r="F28" s="241">
        <v>2</v>
      </c>
      <c r="G28" s="111">
        <f t="shared" si="2"/>
        <v>2552</v>
      </c>
      <c r="H28" s="101"/>
      <c r="I28" s="101"/>
      <c r="J28" s="111">
        <f t="shared" si="3"/>
        <v>2552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2552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>
        <v>2017</v>
      </c>
      <c r="F30" s="241"/>
      <c r="G30" s="111">
        <f t="shared" si="2"/>
        <v>3830</v>
      </c>
      <c r="H30" s="109"/>
      <c r="I30" s="109"/>
      <c r="J30" s="111">
        <f t="shared" si="3"/>
        <v>3830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3830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421</v>
      </c>
      <c r="E31" s="241"/>
      <c r="F31" s="241"/>
      <c r="G31" s="111">
        <f t="shared" si="2"/>
        <v>421</v>
      </c>
      <c r="H31" s="109"/>
      <c r="I31" s="109"/>
      <c r="J31" s="111">
        <f t="shared" si="3"/>
        <v>421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421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838</v>
      </c>
      <c r="C38" s="459" t="s">
        <v>598</v>
      </c>
      <c r="D38" s="246">
        <f>D27+D32+D37</f>
        <v>4788</v>
      </c>
      <c r="E38" s="246">
        <f aca="true" t="shared" si="12" ref="E38:P38">E27+E32+E37</f>
        <v>2017</v>
      </c>
      <c r="F38" s="246">
        <f t="shared" si="12"/>
        <v>2</v>
      </c>
      <c r="G38" s="111">
        <f t="shared" si="2"/>
        <v>6803</v>
      </c>
      <c r="H38" s="112">
        <f t="shared" si="12"/>
        <v>0</v>
      </c>
      <c r="I38" s="112">
        <f t="shared" si="12"/>
        <v>0</v>
      </c>
      <c r="J38" s="111">
        <f t="shared" si="3"/>
        <v>6803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6803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4"/>
      <c r="E39" s="594"/>
      <c r="F39" s="594"/>
      <c r="G39" s="111">
        <f t="shared" si="2"/>
        <v>0</v>
      </c>
      <c r="H39" s="594"/>
      <c r="I39" s="594"/>
      <c r="J39" s="111">
        <f t="shared" si="3"/>
        <v>0</v>
      </c>
      <c r="K39" s="594"/>
      <c r="L39" s="594"/>
      <c r="M39" s="594"/>
      <c r="N39" s="111">
        <f t="shared" si="4"/>
        <v>0</v>
      </c>
      <c r="O39" s="594"/>
      <c r="P39" s="594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4945</v>
      </c>
      <c r="E40" s="545">
        <f>E17+E18+E19+E25+E38+E39</f>
        <v>2017</v>
      </c>
      <c r="F40" s="545">
        <f aca="true" t="shared" si="13" ref="F40:R40">F17+F18+F19+F25+F38+F39</f>
        <v>18</v>
      </c>
      <c r="G40" s="545">
        <f t="shared" si="13"/>
        <v>6944</v>
      </c>
      <c r="H40" s="545">
        <f t="shared" si="13"/>
        <v>0</v>
      </c>
      <c r="I40" s="545">
        <f t="shared" si="13"/>
        <v>0</v>
      </c>
      <c r="J40" s="545">
        <f t="shared" si="13"/>
        <v>6944</v>
      </c>
      <c r="K40" s="545">
        <f t="shared" si="13"/>
        <v>157</v>
      </c>
      <c r="L40" s="545">
        <f t="shared" si="13"/>
        <v>0</v>
      </c>
      <c r="M40" s="545">
        <f t="shared" si="13"/>
        <v>16</v>
      </c>
      <c r="N40" s="545">
        <f t="shared" si="13"/>
        <v>141</v>
      </c>
      <c r="O40" s="545">
        <f t="shared" si="13"/>
        <v>0</v>
      </c>
      <c r="P40" s="545">
        <f t="shared" si="13"/>
        <v>0</v>
      </c>
      <c r="Q40" s="545">
        <f t="shared" si="13"/>
        <v>141</v>
      </c>
      <c r="R40" s="545">
        <f t="shared" si="13"/>
        <v>6803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899</v>
      </c>
      <c r="C44" s="443"/>
      <c r="D44" s="444"/>
      <c r="E44" s="444"/>
      <c r="F44" s="444"/>
      <c r="G44" s="434"/>
      <c r="H44" s="445" t="s">
        <v>852</v>
      </c>
      <c r="I44" s="445"/>
      <c r="J44" s="445"/>
      <c r="K44" s="637"/>
      <c r="L44" s="637"/>
      <c r="M44" s="637"/>
      <c r="N44" s="637"/>
      <c r="O44" s="643" t="s">
        <v>778</v>
      </c>
      <c r="P44" s="639"/>
      <c r="Q44" s="639"/>
      <c r="R44" s="639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851</v>
      </c>
      <c r="K46" s="435"/>
      <c r="L46" s="435"/>
      <c r="M46" s="435"/>
      <c r="N46" s="435"/>
      <c r="O46" s="435"/>
      <c r="P46" s="435" t="s">
        <v>889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  <mergeCell ref="E4:G4"/>
    <mergeCell ref="P2:Q2"/>
    <mergeCell ref="M3:N3"/>
    <mergeCell ref="P3:Q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67">
      <selection activeCell="D96" sqref="D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60" t="s">
        <v>605</v>
      </c>
      <c r="B1" s="660"/>
      <c r="C1" s="660"/>
      <c r="D1" s="660"/>
      <c r="E1" s="660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869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61"/>
      <c r="B3" s="662"/>
      <c r="C3" s="351" t="s">
        <v>2</v>
      </c>
      <c r="E3" s="351">
        <v>121577091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63" t="s">
        <v>900</v>
      </c>
      <c r="B4" s="663"/>
      <c r="C4" s="352"/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9789</v>
      </c>
      <c r="D11" s="163">
        <f>SUM(D12:D14)</f>
        <v>0</v>
      </c>
      <c r="E11" s="164">
        <f>SUM(E12:E14)</f>
        <v>9789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9789</v>
      </c>
      <c r="D12" s="151"/>
      <c r="E12" s="164">
        <f aca="true" t="shared" si="0" ref="E12:E42">C12-D12</f>
        <v>9789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/>
      <c r="D15" s="151"/>
      <c r="E15" s="164">
        <f t="shared" si="0"/>
        <v>0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9789</v>
      </c>
      <c r="D19" s="147">
        <f>D11+D15+D16</f>
        <v>0</v>
      </c>
      <c r="E19" s="162">
        <f>E11+E15+E16</f>
        <v>9789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2612</v>
      </c>
      <c r="D24" s="163">
        <f>SUM(D25:D27)</f>
        <v>2612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2531</v>
      </c>
      <c r="D25" s="151">
        <v>2531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4</v>
      </c>
      <c r="D26" s="151">
        <v>4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77</v>
      </c>
      <c r="D27" s="151">
        <v>77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/>
      <c r="D28" s="151"/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/>
      <c r="D32" s="151"/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0</v>
      </c>
      <c r="D38" s="148">
        <f>SUM(D39:D42)</f>
        <v>0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/>
      <c r="D42" s="151"/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2612</v>
      </c>
      <c r="D43" s="147">
        <f>D24+D28+D29+D31+D30+D32+D33+D38</f>
        <v>2612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12401</v>
      </c>
      <c r="D44" s="146">
        <f>D43+D21+D19+D9</f>
        <v>2612</v>
      </c>
      <c r="E44" s="162">
        <f>E43+E21+E19+E9</f>
        <v>9789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8809</v>
      </c>
      <c r="D71" s="148">
        <f>SUM(D72:D74)</f>
        <v>8809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/>
      <c r="D72" s="151"/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8809</v>
      </c>
      <c r="D74" s="151">
        <v>8809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155</v>
      </c>
      <c r="D75" s="146">
        <f>D76+D78</f>
        <v>155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155</v>
      </c>
      <c r="D76" s="151">
        <v>155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130</v>
      </c>
      <c r="D85" s="147">
        <f>SUM(D86:D90)+D94</f>
        <v>130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23</v>
      </c>
      <c r="D87" s="151">
        <v>23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99</v>
      </c>
      <c r="D89" s="151">
        <v>99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3</v>
      </c>
      <c r="D90" s="146">
        <f>SUM(D91:D93)</f>
        <v>3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3</v>
      </c>
      <c r="D93" s="151">
        <v>3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5</v>
      </c>
      <c r="D94" s="151">
        <v>5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/>
      <c r="D95" s="151"/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9094</v>
      </c>
      <c r="D96" s="147">
        <f>D85+D80+D75+D71+D95</f>
        <v>9094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9094</v>
      </c>
      <c r="D97" s="147">
        <f>D96+D68+D66</f>
        <v>9094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59" t="s">
        <v>776</v>
      </c>
      <c r="B107" s="659"/>
      <c r="C107" s="659"/>
      <c r="D107" s="659"/>
      <c r="E107" s="659"/>
      <c r="F107" s="659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58" t="s">
        <v>901</v>
      </c>
      <c r="B109" s="658"/>
      <c r="C109" s="658" t="s">
        <v>853</v>
      </c>
      <c r="D109" s="658"/>
      <c r="E109" s="658"/>
      <c r="F109" s="658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57"/>
      <c r="D111" s="657"/>
      <c r="E111" s="657"/>
      <c r="F111" s="657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57" t="s">
        <v>902</v>
      </c>
      <c r="D114" s="657"/>
      <c r="E114" s="657"/>
      <c r="F114" s="657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C114:F114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45" sqref="A45"/>
    </sheetView>
  </sheetViews>
  <sheetFormatPr defaultColWidth="10.75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34" t="s">
        <v>871</v>
      </c>
      <c r="D4" s="641"/>
      <c r="E4" s="641"/>
      <c r="F4" s="576"/>
      <c r="G4" s="578" t="s">
        <v>2</v>
      </c>
      <c r="H4" s="578"/>
      <c r="I4" s="586">
        <v>121577091</v>
      </c>
    </row>
    <row r="5" spans="1:9" ht="15">
      <c r="A5" s="520" t="s">
        <v>903</v>
      </c>
      <c r="B5" s="577"/>
      <c r="C5" s="634"/>
      <c r="D5" s="666"/>
      <c r="E5" s="666"/>
      <c r="F5" s="577"/>
      <c r="G5" s="352"/>
      <c r="H5" s="579"/>
      <c r="I5" s="585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4938300</v>
      </c>
      <c r="D12" s="139"/>
      <c r="E12" s="139"/>
      <c r="F12" s="139">
        <v>6169</v>
      </c>
      <c r="G12" s="139"/>
      <c r="H12" s="139"/>
      <c r="I12" s="539">
        <f>F12+G12-H12</f>
        <v>6169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4944800</v>
      </c>
      <c r="D17" s="125">
        <f t="shared" si="1"/>
        <v>0</v>
      </c>
      <c r="E17" s="125">
        <f t="shared" si="1"/>
        <v>0</v>
      </c>
      <c r="F17" s="125">
        <f t="shared" si="1"/>
        <v>6803</v>
      </c>
      <c r="G17" s="125">
        <f t="shared" si="1"/>
        <v>0</v>
      </c>
      <c r="H17" s="125">
        <f t="shared" si="1"/>
        <v>0</v>
      </c>
      <c r="I17" s="539">
        <f t="shared" si="0"/>
        <v>6803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65"/>
      <c r="C30" s="665"/>
      <c r="D30" s="566" t="s">
        <v>816</v>
      </c>
      <c r="E30" s="664"/>
      <c r="F30" s="664"/>
      <c r="G30" s="664"/>
      <c r="H30" s="517" t="s">
        <v>778</v>
      </c>
      <c r="I30" s="664"/>
      <c r="J30" s="664"/>
    </row>
    <row r="31" spans="1:9" s="113" customFormat="1" ht="12">
      <c r="A31" s="435" t="s">
        <v>904</v>
      </c>
      <c r="B31" s="518"/>
      <c r="C31" s="435"/>
      <c r="D31" s="508"/>
      <c r="E31" s="508" t="s">
        <v>845</v>
      </c>
      <c r="F31" s="508"/>
      <c r="G31" s="508"/>
      <c r="H31" s="508"/>
      <c r="I31" s="508" t="s">
        <v>889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34">
      <selection activeCell="A48" sqref="A48"/>
    </sheetView>
  </sheetViews>
  <sheetFormatPr defaultColWidth="10.75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620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614"/>
      <c r="E1" s="49"/>
      <c r="F1" s="49"/>
    </row>
    <row r="2" spans="1:6" ht="12.75" customHeight="1">
      <c r="A2" s="197" t="s">
        <v>817</v>
      </c>
      <c r="B2" s="197"/>
      <c r="C2" s="599"/>
      <c r="D2" s="48"/>
      <c r="E2" s="197"/>
      <c r="F2" s="197"/>
    </row>
    <row r="3" spans="1:6" ht="12.75" customHeight="1">
      <c r="A3" s="197" t="s">
        <v>818</v>
      </c>
      <c r="B3" s="197"/>
      <c r="C3" s="599"/>
      <c r="D3" s="48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68" t="s">
        <v>868</v>
      </c>
      <c r="C5" s="668"/>
      <c r="D5" s="615"/>
      <c r="E5" s="351" t="s">
        <v>2</v>
      </c>
      <c r="F5" s="587">
        <v>121577091</v>
      </c>
    </row>
    <row r="6" spans="1:13" ht="15" customHeight="1">
      <c r="A6" s="54" t="s">
        <v>905</v>
      </c>
      <c r="B6" s="634"/>
      <c r="C6" s="666"/>
      <c r="D6" s="598"/>
      <c r="E6" s="352"/>
      <c r="F6" s="588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46"/>
      <c r="C7" s="669"/>
      <c r="D7" s="616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7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608"/>
      <c r="D10" s="608"/>
      <c r="E10" s="534"/>
      <c r="F10" s="534"/>
    </row>
    <row r="11" spans="1:6" ht="18" customHeight="1">
      <c r="A11" s="66" t="s">
        <v>825</v>
      </c>
      <c r="B11" s="67"/>
      <c r="C11" s="608"/>
      <c r="D11" s="608"/>
      <c r="E11" s="534"/>
      <c r="F11" s="534"/>
    </row>
    <row r="12" spans="1:6" ht="14.25" customHeight="1">
      <c r="A12" s="66" t="s">
        <v>878</v>
      </c>
      <c r="B12" s="67"/>
      <c r="C12" s="609">
        <v>136</v>
      </c>
      <c r="D12" s="596">
        <v>66.56</v>
      </c>
      <c r="E12" s="609"/>
      <c r="F12" s="611">
        <f>C12-E12</f>
        <v>136</v>
      </c>
    </row>
    <row r="13" spans="1:6" ht="12.75">
      <c r="A13" s="66" t="s">
        <v>879</v>
      </c>
      <c r="B13" s="67"/>
      <c r="C13" s="609">
        <v>186</v>
      </c>
      <c r="D13" s="596">
        <v>77.59</v>
      </c>
      <c r="E13" s="609">
        <v>186</v>
      </c>
      <c r="F13" s="611"/>
    </row>
    <row r="14" spans="1:6" ht="12.75">
      <c r="A14" s="66" t="s">
        <v>880</v>
      </c>
      <c r="B14" s="67"/>
      <c r="C14" s="609">
        <v>18</v>
      </c>
      <c r="D14" s="596">
        <v>64.37</v>
      </c>
      <c r="E14" s="609"/>
      <c r="F14" s="611">
        <v>18</v>
      </c>
    </row>
    <row r="15" spans="1:6" ht="12.75">
      <c r="A15" s="66" t="s">
        <v>881</v>
      </c>
      <c r="B15" s="67"/>
      <c r="C15" s="609">
        <v>168</v>
      </c>
      <c r="D15" s="596">
        <v>79.36</v>
      </c>
      <c r="E15" s="609"/>
      <c r="F15" s="611">
        <f aca="true" t="shared" si="0" ref="F15:F20">C15-E15</f>
        <v>168</v>
      </c>
    </row>
    <row r="16" spans="1:6" ht="12.75">
      <c r="A16" s="66" t="s">
        <v>882</v>
      </c>
      <c r="B16" s="67"/>
      <c r="C16" s="609">
        <v>943</v>
      </c>
      <c r="D16" s="596">
        <v>66.11</v>
      </c>
      <c r="E16" s="609">
        <v>943</v>
      </c>
      <c r="F16" s="611">
        <f t="shared" si="0"/>
        <v>0</v>
      </c>
    </row>
    <row r="17" spans="1:6" ht="12.75">
      <c r="A17" s="66" t="s">
        <v>883</v>
      </c>
      <c r="B17" s="67"/>
      <c r="C17" s="609">
        <v>234</v>
      </c>
      <c r="D17" s="596">
        <v>69.6</v>
      </c>
      <c r="E17" s="609"/>
      <c r="F17" s="611">
        <v>234</v>
      </c>
    </row>
    <row r="18" spans="1:6" ht="12.75">
      <c r="A18" s="66" t="s">
        <v>884</v>
      </c>
      <c r="B18" s="67"/>
      <c r="C18" s="609">
        <v>210</v>
      </c>
      <c r="D18" s="596">
        <v>55.95</v>
      </c>
      <c r="E18" s="609"/>
      <c r="F18" s="611">
        <f t="shared" si="0"/>
        <v>210</v>
      </c>
    </row>
    <row r="19" spans="1:6" ht="12.75">
      <c r="A19" s="66" t="s">
        <v>885</v>
      </c>
      <c r="B19" s="67"/>
      <c r="C19" s="609">
        <v>634</v>
      </c>
      <c r="D19" s="596">
        <v>53.66</v>
      </c>
      <c r="E19" s="609"/>
      <c r="F19" s="611">
        <f t="shared" si="0"/>
        <v>634</v>
      </c>
    </row>
    <row r="20" spans="1:6" ht="12.75">
      <c r="A20" s="66" t="s">
        <v>886</v>
      </c>
      <c r="B20" s="67"/>
      <c r="C20" s="609">
        <v>23</v>
      </c>
      <c r="D20" s="596">
        <v>46</v>
      </c>
      <c r="E20" s="609"/>
      <c r="F20" s="611">
        <f t="shared" si="0"/>
        <v>23</v>
      </c>
    </row>
    <row r="21" spans="1:6" ht="12.75">
      <c r="A21" s="66"/>
      <c r="B21" s="67"/>
      <c r="C21" s="609"/>
      <c r="D21" s="622"/>
      <c r="E21" s="609"/>
      <c r="F21" s="611"/>
    </row>
    <row r="22" spans="1:6" ht="12.75">
      <c r="A22" s="66"/>
      <c r="B22" s="67" t="s">
        <v>872</v>
      </c>
      <c r="C22" s="609"/>
      <c r="D22" s="622"/>
      <c r="E22" s="609"/>
      <c r="F22" s="611"/>
    </row>
    <row r="23" spans="1:6" ht="12.75">
      <c r="A23" s="66"/>
      <c r="B23" s="67"/>
      <c r="C23" s="609"/>
      <c r="D23" s="623"/>
      <c r="E23" s="609"/>
      <c r="F23" s="611"/>
    </row>
    <row r="24" spans="1:6" ht="12" customHeight="1">
      <c r="A24" s="68" t="s">
        <v>561</v>
      </c>
      <c r="B24" s="67"/>
      <c r="C24" s="610">
        <f>C12+C13+C14+C15+C16+C17+C18+C19+C20+C21+C22+C23</f>
        <v>2552</v>
      </c>
      <c r="D24" s="623"/>
      <c r="E24" s="610">
        <f>E12+E13+E14+E15+E16+E17+E18+E19+E20+E21+E22+E23</f>
        <v>1129</v>
      </c>
      <c r="F24" s="612">
        <f>F12+F13+F14+F15+F16+F17+F18+F19+F20+F21+F22+F23</f>
        <v>1423</v>
      </c>
    </row>
    <row r="25" spans="1:6" ht="12.75">
      <c r="A25" s="66" t="s">
        <v>827</v>
      </c>
      <c r="B25" s="69" t="s">
        <v>826</v>
      </c>
      <c r="C25" s="608"/>
      <c r="D25" s="624"/>
      <c r="E25" s="608"/>
      <c r="F25" s="613"/>
    </row>
    <row r="26" spans="1:16" ht="11.25" customHeight="1">
      <c r="A26" s="66" t="s">
        <v>540</v>
      </c>
      <c r="B26" s="70"/>
      <c r="C26" s="608"/>
      <c r="D26" s="624"/>
      <c r="E26" s="534"/>
      <c r="F26" s="549"/>
      <c r="G26" s="524"/>
      <c r="H26" s="524"/>
      <c r="I26" s="524"/>
      <c r="J26" s="524"/>
      <c r="K26" s="524"/>
      <c r="L26" s="524"/>
      <c r="M26" s="524"/>
      <c r="N26" s="524"/>
      <c r="O26" s="524"/>
      <c r="P26" s="524"/>
    </row>
    <row r="27" spans="1:6" ht="16.5" customHeight="1">
      <c r="A27" s="66" t="s">
        <v>543</v>
      </c>
      <c r="B27" s="70"/>
      <c r="C27" s="609"/>
      <c r="D27" s="623"/>
      <c r="E27" s="548"/>
      <c r="F27" s="550"/>
    </row>
    <row r="28" spans="1:6" ht="12.75">
      <c r="A28" s="66" t="s">
        <v>546</v>
      </c>
      <c r="B28" s="70"/>
      <c r="C28" s="609"/>
      <c r="D28" s="623"/>
      <c r="E28" s="548"/>
      <c r="F28" s="550"/>
    </row>
    <row r="29" spans="1:6" ht="12.75">
      <c r="A29" s="66" t="s">
        <v>549</v>
      </c>
      <c r="B29" s="70"/>
      <c r="C29" s="609"/>
      <c r="D29" s="623"/>
      <c r="E29" s="548"/>
      <c r="F29" s="550"/>
    </row>
    <row r="30" spans="1:6" ht="12.75">
      <c r="A30" s="66">
        <v>5</v>
      </c>
      <c r="B30" s="70"/>
      <c r="C30" s="609"/>
      <c r="D30" s="623"/>
      <c r="E30" s="548"/>
      <c r="F30" s="550"/>
    </row>
    <row r="31" spans="1:6" ht="12.75">
      <c r="A31" s="66">
        <v>6</v>
      </c>
      <c r="B31" s="67"/>
      <c r="C31" s="609"/>
      <c r="D31" s="623"/>
      <c r="E31" s="548"/>
      <c r="F31" s="550"/>
    </row>
    <row r="32" spans="1:6" ht="12.75">
      <c r="A32" s="66">
        <v>7</v>
      </c>
      <c r="B32" s="67"/>
      <c r="C32" s="609"/>
      <c r="D32" s="623"/>
      <c r="E32" s="548"/>
      <c r="F32" s="550"/>
    </row>
    <row r="33" spans="1:6" ht="12.75">
      <c r="A33" s="66">
        <v>8</v>
      </c>
      <c r="B33" s="67"/>
      <c r="C33" s="609"/>
      <c r="D33" s="623"/>
      <c r="E33" s="548"/>
      <c r="F33" s="550"/>
    </row>
    <row r="34" spans="1:6" ht="12.75">
      <c r="A34" s="66">
        <v>9</v>
      </c>
      <c r="B34" s="67"/>
      <c r="C34" s="609"/>
      <c r="D34" s="622"/>
      <c r="E34" s="548"/>
      <c r="F34" s="550"/>
    </row>
    <row r="35" spans="1:6" ht="12.75">
      <c r="A35" s="66">
        <v>10</v>
      </c>
      <c r="B35" s="67"/>
      <c r="C35" s="609"/>
      <c r="D35" s="623"/>
      <c r="E35" s="548"/>
      <c r="F35" s="550"/>
    </row>
    <row r="36" spans="1:6" ht="12.75">
      <c r="A36" s="66">
        <v>11</v>
      </c>
      <c r="B36" s="67"/>
      <c r="C36" s="609"/>
      <c r="D36" s="623"/>
      <c r="E36" s="548"/>
      <c r="F36" s="550"/>
    </row>
    <row r="37" spans="1:6" ht="12.75">
      <c r="A37" s="66">
        <v>12</v>
      </c>
      <c r="B37" s="67"/>
      <c r="C37" s="609"/>
      <c r="D37" s="623"/>
      <c r="E37" s="548"/>
      <c r="F37" s="550"/>
    </row>
    <row r="38" spans="1:6" ht="12.75">
      <c r="A38" s="66">
        <v>13</v>
      </c>
      <c r="B38" s="67"/>
      <c r="C38" s="609"/>
      <c r="D38" s="623"/>
      <c r="E38" s="548"/>
      <c r="F38" s="550"/>
    </row>
    <row r="39" spans="1:6" ht="12.75">
      <c r="A39" s="66">
        <v>14</v>
      </c>
      <c r="B39" s="67"/>
      <c r="C39" s="609"/>
      <c r="D39" s="623"/>
      <c r="E39" s="548"/>
      <c r="F39" s="550"/>
    </row>
    <row r="40" spans="1:6" ht="12.75">
      <c r="A40" s="66">
        <v>15</v>
      </c>
      <c r="B40" s="67"/>
      <c r="C40" s="609"/>
      <c r="D40" s="623"/>
      <c r="E40" s="548"/>
      <c r="F40" s="550"/>
    </row>
    <row r="41" spans="1:6" ht="12" customHeight="1">
      <c r="A41" s="68" t="s">
        <v>578</v>
      </c>
      <c r="B41" s="67"/>
      <c r="C41" s="609"/>
      <c r="D41" s="623"/>
      <c r="E41" s="548"/>
      <c r="F41" s="550"/>
    </row>
    <row r="42" spans="1:6" ht="12.75">
      <c r="A42" s="66" t="s">
        <v>829</v>
      </c>
      <c r="B42" s="69" t="s">
        <v>828</v>
      </c>
      <c r="C42" s="608">
        <f>SUM(C27:C41)</f>
        <v>0</v>
      </c>
      <c r="D42" s="624"/>
      <c r="E42" s="608">
        <f>SUM(E27:E41)</f>
        <v>0</v>
      </c>
      <c r="F42" s="613">
        <f>SUM(F27:F41)</f>
        <v>0</v>
      </c>
    </row>
    <row r="43" spans="1:16" ht="15" customHeight="1">
      <c r="A43" s="66" t="s">
        <v>854</v>
      </c>
      <c r="B43" s="70"/>
      <c r="C43" s="608">
        <v>221</v>
      </c>
      <c r="D43" s="601">
        <v>48.93</v>
      </c>
      <c r="E43" s="608">
        <v>221</v>
      </c>
      <c r="F43" s="613"/>
      <c r="G43" s="524"/>
      <c r="H43" s="524"/>
      <c r="I43" s="524"/>
      <c r="J43" s="524"/>
      <c r="K43" s="524"/>
      <c r="L43" s="524"/>
      <c r="M43" s="524"/>
      <c r="N43" s="524"/>
      <c r="O43" s="524"/>
      <c r="P43" s="524"/>
    </row>
    <row r="44" spans="1:6" ht="12.75" customHeight="1">
      <c r="A44" s="66" t="s">
        <v>855</v>
      </c>
      <c r="B44" s="70"/>
      <c r="C44" s="609">
        <v>33</v>
      </c>
      <c r="D44" s="596">
        <v>46.61</v>
      </c>
      <c r="E44" s="609"/>
      <c r="F44" s="611">
        <v>33</v>
      </c>
    </row>
    <row r="45" spans="1:6" ht="12.75">
      <c r="A45" s="66" t="s">
        <v>856</v>
      </c>
      <c r="B45" s="70"/>
      <c r="C45" s="609">
        <v>101</v>
      </c>
      <c r="D45" s="596">
        <v>41.42</v>
      </c>
      <c r="E45" s="609"/>
      <c r="F45" s="611">
        <f>C45-E45</f>
        <v>101</v>
      </c>
    </row>
    <row r="46" spans="1:6" ht="12.75">
      <c r="A46" s="66" t="s">
        <v>873</v>
      </c>
      <c r="B46" s="70"/>
      <c r="C46" s="609">
        <v>84</v>
      </c>
      <c r="D46" s="596">
        <v>38.9</v>
      </c>
      <c r="E46" s="609"/>
      <c r="F46" s="611">
        <f>C46-E46</f>
        <v>84</v>
      </c>
    </row>
    <row r="47" spans="1:6" ht="12.75">
      <c r="A47" s="66" t="s">
        <v>857</v>
      </c>
      <c r="B47" s="70"/>
      <c r="C47" s="609">
        <v>170</v>
      </c>
      <c r="D47" s="596">
        <v>33.66</v>
      </c>
      <c r="E47" s="609">
        <v>170</v>
      </c>
      <c r="F47" s="611"/>
    </row>
    <row r="48" spans="1:6" ht="12.75">
      <c r="A48" s="66" t="s">
        <v>877</v>
      </c>
      <c r="B48" s="70"/>
      <c r="C48" s="609">
        <v>1037</v>
      </c>
      <c r="D48" s="596">
        <v>49.46</v>
      </c>
      <c r="E48" s="609"/>
      <c r="F48" s="611">
        <v>1037</v>
      </c>
    </row>
    <row r="49" spans="1:6" ht="12.75">
      <c r="A49" s="66" t="s">
        <v>876</v>
      </c>
      <c r="B49" s="70"/>
      <c r="C49" s="609">
        <v>167</v>
      </c>
      <c r="D49" s="596">
        <v>43.07</v>
      </c>
      <c r="E49" s="609"/>
      <c r="F49" s="611">
        <v>167</v>
      </c>
    </row>
    <row r="50" spans="1:6" ht="25.5">
      <c r="A50" s="66" t="s">
        <v>874</v>
      </c>
      <c r="B50" s="70"/>
      <c r="C50" s="609"/>
      <c r="D50" s="596">
        <v>33</v>
      </c>
      <c r="E50" s="609"/>
      <c r="F50" s="611"/>
    </row>
    <row r="51" spans="1:6" ht="13.5">
      <c r="A51" s="68" t="s">
        <v>597</v>
      </c>
      <c r="B51" s="70" t="s">
        <v>887</v>
      </c>
      <c r="C51" s="610">
        <f>C43+C44+C45+C46+C47+C48+C49+C50</f>
        <v>1813</v>
      </c>
      <c r="D51" s="622"/>
      <c r="E51" s="610">
        <f>E43+E44+E45+E46+E47+E48+E49+E50</f>
        <v>391</v>
      </c>
      <c r="F51" s="612">
        <f>F43+F44+F45+F46+F47+F48+F49+F50</f>
        <v>1422</v>
      </c>
    </row>
    <row r="52" spans="1:6" ht="12.75">
      <c r="A52" s="66" t="s">
        <v>830</v>
      </c>
      <c r="B52" s="67"/>
      <c r="C52" s="609"/>
      <c r="D52" s="623"/>
      <c r="E52" s="609"/>
      <c r="F52" s="611"/>
    </row>
    <row r="53" spans="1:6" ht="12.75">
      <c r="A53" s="66" t="s">
        <v>858</v>
      </c>
      <c r="B53" s="69"/>
      <c r="C53" s="608">
        <v>63</v>
      </c>
      <c r="D53" s="534">
        <v>20</v>
      </c>
      <c r="E53" s="608"/>
      <c r="F53" s="613">
        <v>63</v>
      </c>
    </row>
    <row r="54" spans="1:16" ht="12" customHeight="1">
      <c r="A54" s="66" t="s">
        <v>859</v>
      </c>
      <c r="B54" s="70"/>
      <c r="C54" s="608">
        <v>100</v>
      </c>
      <c r="D54" s="601">
        <v>21.18</v>
      </c>
      <c r="E54" s="608"/>
      <c r="F54" s="613">
        <v>100</v>
      </c>
      <c r="G54" s="524"/>
      <c r="H54" s="524"/>
      <c r="I54" s="524"/>
      <c r="J54" s="524"/>
      <c r="K54" s="524"/>
      <c r="L54" s="524"/>
      <c r="M54" s="524"/>
      <c r="N54" s="524"/>
      <c r="O54" s="524"/>
      <c r="P54" s="524"/>
    </row>
    <row r="55" spans="1:6" ht="18.75" customHeight="1">
      <c r="A55" s="66" t="s">
        <v>860</v>
      </c>
      <c r="B55" s="70"/>
      <c r="C55" s="609">
        <v>4</v>
      </c>
      <c r="D55" s="596">
        <v>2.58</v>
      </c>
      <c r="E55" s="609"/>
      <c r="F55" s="611">
        <v>4</v>
      </c>
    </row>
    <row r="56" spans="1:6" ht="12.75">
      <c r="A56" s="66" t="s">
        <v>875</v>
      </c>
      <c r="B56" s="70"/>
      <c r="C56" s="609">
        <v>200</v>
      </c>
      <c r="D56" s="596">
        <v>20</v>
      </c>
      <c r="E56" s="609"/>
      <c r="F56" s="611">
        <f>C56-E56</f>
        <v>200</v>
      </c>
    </row>
    <row r="57" spans="1:6" ht="12.75">
      <c r="A57" s="66" t="s">
        <v>907</v>
      </c>
      <c r="B57" s="70"/>
      <c r="C57" s="609">
        <v>2017</v>
      </c>
      <c r="D57" s="596">
        <v>14.5</v>
      </c>
      <c r="E57" s="609"/>
      <c r="F57" s="611">
        <v>2017</v>
      </c>
    </row>
    <row r="58" spans="1:6" ht="12.75">
      <c r="A58" s="600" t="s">
        <v>908</v>
      </c>
      <c r="B58" s="70"/>
      <c r="C58" s="609">
        <v>24</v>
      </c>
      <c r="D58" s="596">
        <v>3.13</v>
      </c>
      <c r="E58" s="609"/>
      <c r="F58" s="611">
        <v>24</v>
      </c>
    </row>
    <row r="59" spans="1:6" ht="12.75">
      <c r="A59" s="66" t="s">
        <v>909</v>
      </c>
      <c r="B59" s="70"/>
      <c r="C59" s="609">
        <v>30</v>
      </c>
      <c r="D59" s="596"/>
      <c r="E59" s="609">
        <v>30</v>
      </c>
      <c r="F59" s="611"/>
    </row>
    <row r="60" spans="1:6" ht="12.75">
      <c r="A60" s="66"/>
      <c r="B60" s="67"/>
      <c r="C60" s="609"/>
      <c r="D60" s="548"/>
      <c r="E60" s="609"/>
      <c r="F60" s="611"/>
    </row>
    <row r="61" spans="1:6" ht="12.75">
      <c r="A61" s="66"/>
      <c r="B61" s="67"/>
      <c r="C61" s="609"/>
      <c r="D61" s="548"/>
      <c r="E61" s="609"/>
      <c r="F61" s="611"/>
    </row>
    <row r="62" spans="1:6" ht="13.5">
      <c r="A62" s="68" t="s">
        <v>831</v>
      </c>
      <c r="B62" s="607" t="s">
        <v>832</v>
      </c>
      <c r="C62" s="610">
        <f>C53+C54+C55+C56+C57+C58+C59</f>
        <v>2438</v>
      </c>
      <c r="D62" s="548"/>
      <c r="E62" s="610">
        <f>E53+E54+E55+E56+E58+E59+E60+E61</f>
        <v>30</v>
      </c>
      <c r="F62" s="612">
        <f>C62-E62</f>
        <v>2408</v>
      </c>
    </row>
    <row r="63" spans="1:6" ht="13.5">
      <c r="A63" s="71" t="s">
        <v>833</v>
      </c>
      <c r="B63" s="607" t="s">
        <v>834</v>
      </c>
      <c r="C63" s="610">
        <f>C24+C51+C62</f>
        <v>6803</v>
      </c>
      <c r="D63" s="548"/>
      <c r="E63" s="610">
        <f>E24+E51+E62</f>
        <v>1550</v>
      </c>
      <c r="F63" s="612">
        <f>F24+F51+F62</f>
        <v>5253</v>
      </c>
    </row>
    <row r="64" spans="1:6" ht="12.75">
      <c r="A64" s="602"/>
      <c r="B64" s="69"/>
      <c r="C64" s="608"/>
      <c r="D64" s="608"/>
      <c r="E64" s="534"/>
      <c r="F64" s="549"/>
    </row>
    <row r="65" spans="1:6" ht="12.75">
      <c r="A65" s="603"/>
      <c r="B65" s="604"/>
      <c r="C65" s="605"/>
      <c r="D65" s="617"/>
      <c r="E65" s="605"/>
      <c r="F65" s="606"/>
    </row>
    <row r="66" spans="1:6" ht="12.75">
      <c r="A66" s="603"/>
      <c r="B66" s="604"/>
      <c r="C66" s="605"/>
      <c r="D66" s="617"/>
      <c r="E66" s="605"/>
      <c r="F66" s="606"/>
    </row>
    <row r="67" spans="1:16" ht="19.5" customHeight="1">
      <c r="A67" s="73"/>
      <c r="B67" s="72"/>
      <c r="C67" s="595" t="s">
        <v>380</v>
      </c>
      <c r="D67" s="618"/>
      <c r="E67" s="595" t="s">
        <v>862</v>
      </c>
      <c r="F67" s="595"/>
      <c r="G67" s="524"/>
      <c r="H67" s="524"/>
      <c r="I67" s="524"/>
      <c r="J67" s="524"/>
      <c r="K67" s="524"/>
      <c r="L67" s="524"/>
      <c r="M67" s="524"/>
      <c r="N67" s="524"/>
      <c r="O67" s="524"/>
      <c r="P67" s="524"/>
    </row>
    <row r="68" spans="1:8" ht="19.5" customHeight="1">
      <c r="A68" s="558" t="s">
        <v>271</v>
      </c>
      <c r="B68" s="559"/>
      <c r="C68" s="73" t="s">
        <v>861</v>
      </c>
      <c r="D68" s="619"/>
      <c r="E68" s="73" t="s">
        <v>890</v>
      </c>
      <c r="G68" s="595"/>
      <c r="H68" s="595"/>
    </row>
    <row r="69" spans="1:7" ht="12.75">
      <c r="A69" s="621" t="s">
        <v>906</v>
      </c>
      <c r="B69" s="74"/>
      <c r="C69" s="73"/>
      <c r="D69" s="619"/>
      <c r="E69" s="73"/>
      <c r="F69" s="73"/>
      <c r="G69" s="73"/>
    </row>
    <row r="70" spans="2:6" ht="12.75">
      <c r="B70" s="74"/>
      <c r="C70" s="667"/>
      <c r="D70" s="667"/>
      <c r="E70" s="667"/>
      <c r="F70" s="667"/>
    </row>
    <row r="71" spans="3:5" ht="12.75">
      <c r="C71" s="73"/>
      <c r="E71" s="73"/>
    </row>
    <row r="73" spans="3:6" ht="12.75">
      <c r="C73" s="667"/>
      <c r="D73" s="667"/>
      <c r="E73" s="667"/>
      <c r="F73" s="667"/>
    </row>
    <row r="74" spans="3:5" ht="12.75">
      <c r="C74" s="73"/>
      <c r="E74" s="73"/>
    </row>
  </sheetData>
  <sheetProtection/>
  <mergeCells count="5">
    <mergeCell ref="C73:F73"/>
    <mergeCell ref="C70:F7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2 C55:F63 C12:F2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2015-03-19T09:22:31Z</cp:lastPrinted>
  <dcterms:created xsi:type="dcterms:W3CDTF">2000-06-29T12:02:40Z</dcterms:created>
  <dcterms:modified xsi:type="dcterms:W3CDTF">2015-03-30T07:58:32Z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