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510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<sst xmlns="http://schemas.openxmlformats.org/spreadsheetml/2006/main" count="4170" uniqueCount="973">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</sst>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44196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44250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44250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-0.1675587899200096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-0.11353355882472799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-0.08562033252404806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-0.04730613145874722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0.869222517606455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1.001899961225281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0.9803799922450562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0.5818534315626211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0.03055447848003102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0.579055512990179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0.2823255734976992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0.2157057018665303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1.3260116549166634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0.5525104851170768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936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0.0381433636252496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0.09829908247035467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17.76146288209607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2911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297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22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165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3821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7310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14554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11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4149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18714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290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33054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38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694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2526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101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247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6678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10278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14218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14218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54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734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788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489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25839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58893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34721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-12178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-13230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-2786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-14964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24539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1815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5190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170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300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5660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1089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6749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905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443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23231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16491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639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2481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1563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811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428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818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32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24611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1025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154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25790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58893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1034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7718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896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7690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1274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17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670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19299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936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1186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20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2142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21441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21441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63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27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36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21504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16283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344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16627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1736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1684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82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156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36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274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18637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2804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18637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2804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2867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81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2786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21504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21062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-10183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-8646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-2572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-38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-24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-403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-611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14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-78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-554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25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325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-873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1813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-1547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-184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-56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1514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1540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264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524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788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788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441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441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359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359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800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800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-359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-359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693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693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-13230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-13230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-2786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-16016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-16016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27325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27325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-2786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24539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24539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1896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1896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-81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1815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1815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2401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68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444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3828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10279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14071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930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4252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19253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36272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38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19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199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256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634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6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6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646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902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24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24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51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51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75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2439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44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4027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10511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14705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936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4207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19848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37099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2439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44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4027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10511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14705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936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4207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19848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37099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369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1763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25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95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2470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918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92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1042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3512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164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379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21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80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111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755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131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7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3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141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896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24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24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49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49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73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533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2142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22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298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206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3201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163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925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46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1134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4335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533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2142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22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298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206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3201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163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925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46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1134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4335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2911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297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22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165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3821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7310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14542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11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4161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18714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32764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290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694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483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211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2526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101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247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4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6678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6678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10278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10568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694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483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211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2526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101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247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4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6678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6678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10278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10278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290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290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5190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5190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170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300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5660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1089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16491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423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16068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905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905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443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443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6740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639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2481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1563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811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818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15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468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335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428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32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24611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31360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16491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423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16068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905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905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443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443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6740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639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2481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1563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811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818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15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468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335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428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32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24611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24611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5190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5190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170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300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5660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1089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6749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7215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7215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14218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14218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94" sqref="C9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2911</v>
      </c>
      <c r="D13" s="188">
        <v>3075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297</v>
      </c>
      <c r="D14" s="188">
        <v>638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22</v>
      </c>
      <c r="D16" s="188">
        <v>43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165</v>
      </c>
      <c r="D17" s="188">
        <v>226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3416+405</f>
        <v>3821</v>
      </c>
      <c r="D19" s="188">
        <v>3733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7310</v>
      </c>
      <c r="D20" s="567">
        <f>SUM(D12:D19)</f>
        <v>7809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1631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441</v>
      </c>
    </row>
    <row r="24" spans="1:13" ht="15.75">
      <c r="A24" s="84" t="s">
        <v>67</v>
      </c>
      <c r="B24" s="86" t="s">
        <v>68</v>
      </c>
      <c r="C24" s="188">
        <f>14542+12</f>
        <v>14554</v>
      </c>
      <c r="D24" s="188">
        <v>14039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11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34721</v>
      </c>
      <c r="H26" s="567">
        <f>H20+H21+H22</f>
        <v>34721</v>
      </c>
      <c r="M26" s="92"/>
    </row>
    <row r="27" spans="1:8" ht="15.75">
      <c r="A27" s="84" t="s">
        <v>79</v>
      </c>
      <c r="B27" s="86" t="s">
        <v>80</v>
      </c>
      <c r="C27" s="188">
        <f>3964+185</f>
        <v>4149</v>
      </c>
      <c r="D27" s="188">
        <v>4160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18714</v>
      </c>
      <c r="D28" s="567">
        <f>SUM(D24:D27)</f>
        <v>18211</v>
      </c>
      <c r="E28" s="193" t="s">
        <v>84</v>
      </c>
      <c r="F28" s="87" t="s">
        <v>85</v>
      </c>
      <c r="G28" s="564">
        <f>SUM(G29:G31)</f>
        <v>-12178</v>
      </c>
      <c r="H28" s="565">
        <f>SUM(H29:H31)</f>
        <v>-6591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-13230</v>
      </c>
      <c r="H30" s="188">
        <v>-7643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-2786</v>
      </c>
      <c r="H33" s="188">
        <v>-5587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-14964</v>
      </c>
      <c r="H34" s="567">
        <f>H28+H32+H33</f>
        <v>-12178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24539</v>
      </c>
      <c r="H37" s="569">
        <f>H26+H18+H34</f>
        <v>27325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1815</v>
      </c>
      <c r="H40" s="552">
        <v>1896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5190</v>
      </c>
      <c r="H44" s="188">
        <v>4178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170</v>
      </c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300</v>
      </c>
      <c r="H49" s="188">
        <v>262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5660</v>
      </c>
      <c r="H50" s="565">
        <f>SUM(H44:H49)</f>
        <v>5115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1089</v>
      </c>
      <c r="H54" s="188">
        <v>1064</v>
      </c>
    </row>
    <row r="55" spans="1:8" ht="15.75">
      <c r="A55" s="94" t="s">
        <v>166</v>
      </c>
      <c r="B55" s="90" t="s">
        <v>167</v>
      </c>
      <c r="C55" s="465">
        <v>290</v>
      </c>
      <c r="D55" s="465">
        <v>301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33054</v>
      </c>
      <c r="D56" s="571">
        <f>D20+D21+D22+D28+D33+D46+D52+D54+D55</f>
        <v>33061</v>
      </c>
      <c r="E56" s="94" t="s">
        <v>825</v>
      </c>
      <c r="F56" s="93" t="s">
        <v>172</v>
      </c>
      <c r="G56" s="568">
        <f>G50+G52+G53+G54+G55</f>
        <v>6749</v>
      </c>
      <c r="H56" s="569">
        <f>H50+H52+H53+H54+H55</f>
        <v>6179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8</v>
      </c>
      <c r="D59" s="188">
        <v>17</v>
      </c>
      <c r="E59" s="192" t="s">
        <v>180</v>
      </c>
      <c r="F59" s="473" t="s">
        <v>181</v>
      </c>
      <c r="G59" s="188">
        <v>905</v>
      </c>
      <c r="H59" s="188">
        <v>487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443</v>
      </c>
      <c r="H60" s="188">
        <v>393</v>
      </c>
      <c r="M60" s="92"/>
    </row>
    <row r="61" spans="1:8" ht="15.75">
      <c r="A61" s="84" t="s">
        <v>182</v>
      </c>
      <c r="B61" s="86" t="s">
        <v>183</v>
      </c>
      <c r="C61" s="188">
        <v>38</v>
      </c>
      <c r="D61" s="188">
        <v>42</v>
      </c>
      <c r="E61" s="191" t="s">
        <v>188</v>
      </c>
      <c r="F61" s="87" t="s">
        <v>189</v>
      </c>
      <c r="G61" s="564">
        <f>SUM(G62:G68)</f>
        <v>23231</v>
      </c>
      <c r="H61" s="565">
        <f>SUM(H62:H68)</f>
        <v>22726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16491</v>
      </c>
      <c r="H62" s="188">
        <v>16563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639</v>
      </c>
      <c r="H63" s="188">
        <v>93</v>
      </c>
    </row>
    <row r="64" spans="1:13" ht="15.75">
      <c r="A64" s="84" t="s">
        <v>194</v>
      </c>
      <c r="B64" s="86" t="s">
        <v>195</v>
      </c>
      <c r="C64" s="188">
        <v>20</v>
      </c>
      <c r="D64" s="187"/>
      <c r="E64" s="84" t="s">
        <v>199</v>
      </c>
      <c r="F64" s="87" t="s">
        <v>200</v>
      </c>
      <c r="G64" s="188">
        <v>2481</v>
      </c>
      <c r="H64" s="188">
        <v>3482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66</v>
      </c>
      <c r="D65" s="567">
        <f>SUM(D59:D64)</f>
        <v>59</v>
      </c>
      <c r="E65" s="84" t="s">
        <v>201</v>
      </c>
      <c r="F65" s="87" t="s">
        <v>202</v>
      </c>
      <c r="G65" s="188">
        <v>1563</v>
      </c>
      <c r="H65" s="188">
        <v>144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527+277+7</f>
        <v>811</v>
      </c>
      <c r="H66" s="188">
        <v>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428</v>
      </c>
      <c r="H67" s="188">
        <v>721</v>
      </c>
    </row>
    <row r="68" spans="1:8" ht="15.75">
      <c r="A68" s="84" t="s">
        <v>206</v>
      </c>
      <c r="B68" s="86" t="s">
        <v>207</v>
      </c>
      <c r="C68" s="188">
        <v>694</v>
      </c>
      <c r="D68" s="188">
        <v>1133</v>
      </c>
      <c r="E68" s="84" t="s">
        <v>212</v>
      </c>
      <c r="F68" s="87" t="s">
        <v>213</v>
      </c>
      <c r="G68" s="188">
        <v>818</v>
      </c>
      <c r="H68" s="188">
        <v>836</v>
      </c>
    </row>
    <row r="69" spans="1:8" ht="15.75">
      <c r="A69" s="84" t="s">
        <v>210</v>
      </c>
      <c r="B69" s="86" t="s">
        <v>211</v>
      </c>
      <c r="C69" s="188">
        <v>2526</v>
      </c>
      <c r="D69" s="188">
        <v>3557</v>
      </c>
      <c r="E69" s="192" t="s">
        <v>79</v>
      </c>
      <c r="F69" s="87" t="s">
        <v>216</v>
      </c>
      <c r="G69" s="188">
        <v>32</v>
      </c>
      <c r="H69" s="188">
        <v>50</v>
      </c>
    </row>
    <row r="70" spans="1:8" ht="15.75">
      <c r="A70" s="84" t="s">
        <v>214</v>
      </c>
      <c r="B70" s="86" t="s">
        <v>215</v>
      </c>
      <c r="C70" s="188">
        <v>101</v>
      </c>
      <c r="D70" s="188">
        <v>85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247</v>
      </c>
      <c r="D71" s="188">
        <v>194</v>
      </c>
      <c r="E71" s="461" t="s">
        <v>47</v>
      </c>
      <c r="F71" s="89" t="s">
        <v>223</v>
      </c>
      <c r="G71" s="566">
        <f>G59+G60+G61+G69+G70</f>
        <v>24611</v>
      </c>
      <c r="H71" s="567">
        <f>H59+H60+H61+H69+H70</f>
        <v>23656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</v>
      </c>
      <c r="D73" s="188"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440+2+5759+473+4</f>
        <v>6678</v>
      </c>
      <c r="D75" s="188">
        <v>6251</v>
      </c>
      <c r="E75" s="472" t="s">
        <v>160</v>
      </c>
      <c r="F75" s="89" t="s">
        <v>233</v>
      </c>
      <c r="G75" s="465">
        <v>1025</v>
      </c>
      <c r="H75" s="466">
        <v>651</v>
      </c>
    </row>
    <row r="76" spans="1:8" ht="15.75">
      <c r="A76" s="469" t="s">
        <v>77</v>
      </c>
      <c r="B76" s="90" t="s">
        <v>232</v>
      </c>
      <c r="C76" s="566">
        <f>SUM(C68:C75)</f>
        <v>10278</v>
      </c>
      <c r="D76" s="567">
        <f>SUM(D68:D75)</f>
        <v>11258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154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25790</v>
      </c>
      <c r="H79" s="569">
        <f>H71+H73+H75+H77</f>
        <v>24338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14218</v>
      </c>
      <c r="D83" s="188">
        <v>14077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14218</v>
      </c>
      <c r="D85" s="567">
        <f>D84+D83+D79</f>
        <v>14077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54</v>
      </c>
      <c r="D88" s="188">
        <v>35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734</v>
      </c>
      <c r="D89" s="188">
        <v>489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788</v>
      </c>
      <c r="D92" s="567">
        <f>SUM(D88:D91)</f>
        <v>524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489</v>
      </c>
      <c r="D93" s="465">
        <v>759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25839</v>
      </c>
      <c r="D94" s="571">
        <f>D65+D76+D85+D92+D93</f>
        <v>26677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58893</v>
      </c>
      <c r="D95" s="573">
        <f>D94+D56</f>
        <v>59738</v>
      </c>
      <c r="E95" s="220" t="s">
        <v>916</v>
      </c>
      <c r="F95" s="476" t="s">
        <v>268</v>
      </c>
      <c r="G95" s="572">
        <f>G37+G40+G56+G79</f>
        <v>58893</v>
      </c>
      <c r="H95" s="573">
        <f>H37+H40+H56+H79</f>
        <v>59738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44250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37" sqref="G3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1034</v>
      </c>
      <c r="D12" s="307">
        <v>1491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7718</v>
      </c>
      <c r="D13" s="307">
        <v>11332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896</v>
      </c>
      <c r="D14" s="307">
        <v>1053</v>
      </c>
      <c r="E14" s="236" t="s">
        <v>285</v>
      </c>
      <c r="F14" s="231" t="s">
        <v>286</v>
      </c>
      <c r="G14" s="307">
        <v>16283</v>
      </c>
      <c r="H14" s="307">
        <v>18184</v>
      </c>
    </row>
    <row r="15" spans="1:8" ht="15.75">
      <c r="A15" s="185" t="s">
        <v>287</v>
      </c>
      <c r="B15" s="181" t="s">
        <v>288</v>
      </c>
      <c r="C15" s="307">
        <f>7640+50</f>
        <v>7690</v>
      </c>
      <c r="D15" s="307">
        <v>8843</v>
      </c>
      <c r="E15" s="236" t="s">
        <v>79</v>
      </c>
      <c r="F15" s="231" t="s">
        <v>289</v>
      </c>
      <c r="G15" s="307">
        <f>2080-1736</f>
        <v>344</v>
      </c>
      <c r="H15" s="307">
        <v>1358</v>
      </c>
    </row>
    <row r="16" spans="1:8" ht="15.75">
      <c r="A16" s="185" t="s">
        <v>290</v>
      </c>
      <c r="B16" s="181" t="s">
        <v>291</v>
      </c>
      <c r="C16" s="307">
        <v>1274</v>
      </c>
      <c r="D16" s="307">
        <v>1480</v>
      </c>
      <c r="E16" s="227" t="s">
        <v>52</v>
      </c>
      <c r="F16" s="255" t="s">
        <v>292</v>
      </c>
      <c r="G16" s="597">
        <f>SUM(G12:G15)</f>
        <v>16627</v>
      </c>
      <c r="H16" s="598">
        <f>SUM(H12:H15)</f>
        <v>19542</v>
      </c>
    </row>
    <row r="17" spans="1:8" ht="31.5">
      <c r="A17" s="185" t="s">
        <v>293</v>
      </c>
      <c r="B17" s="181" t="s">
        <v>294</v>
      </c>
      <c r="C17" s="307">
        <v>17</v>
      </c>
      <c r="D17" s="307">
        <v>33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1736</v>
      </c>
      <c r="H18" s="608"/>
    </row>
    <row r="19" spans="1:8" ht="15.75">
      <c r="A19" s="185" t="s">
        <v>299</v>
      </c>
      <c r="B19" s="181" t="s">
        <v>300</v>
      </c>
      <c r="C19" s="307">
        <v>670</v>
      </c>
      <c r="D19" s="307">
        <v>681</v>
      </c>
      <c r="E19" s="185" t="s">
        <v>301</v>
      </c>
      <c r="F19" s="228" t="s">
        <v>302</v>
      </c>
      <c r="G19" s="307">
        <v>1684</v>
      </c>
      <c r="H19" s="307"/>
    </row>
    <row r="20" spans="1:8" ht="15.75">
      <c r="A20" s="226" t="s">
        <v>303</v>
      </c>
      <c r="B20" s="181" t="s">
        <v>304</v>
      </c>
      <c r="C20" s="307"/>
      <c r="D20" s="307">
        <v>106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19299</v>
      </c>
      <c r="D22" s="598">
        <f>SUM(D12:D18)+D19</f>
        <v>24913</v>
      </c>
      <c r="E22" s="185" t="s">
        <v>309</v>
      </c>
      <c r="F22" s="228" t="s">
        <v>310</v>
      </c>
      <c r="G22" s="307">
        <v>82</v>
      </c>
      <c r="H22" s="307">
        <v>40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156</v>
      </c>
      <c r="H24" s="307">
        <v>464</v>
      </c>
    </row>
    <row r="25" spans="1:8" ht="31.5">
      <c r="A25" s="185" t="s">
        <v>316</v>
      </c>
      <c r="B25" s="228" t="s">
        <v>317</v>
      </c>
      <c r="C25" s="307">
        <v>936</v>
      </c>
      <c r="D25" s="307">
        <v>801</v>
      </c>
      <c r="E25" s="185" t="s">
        <v>318</v>
      </c>
      <c r="F25" s="228" t="s">
        <v>319</v>
      </c>
      <c r="G25" s="307">
        <v>36</v>
      </c>
      <c r="H25" s="307"/>
    </row>
    <row r="26" spans="1:8" ht="31.5">
      <c r="A26" s="185" t="s">
        <v>320</v>
      </c>
      <c r="B26" s="228" t="s">
        <v>321</v>
      </c>
      <c r="C26" s="307">
        <v>1186</v>
      </c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>
        <v>18</v>
      </c>
      <c r="E27" s="227" t="s">
        <v>104</v>
      </c>
      <c r="F27" s="229" t="s">
        <v>326</v>
      </c>
      <c r="G27" s="597">
        <f>SUM(G22:G26)</f>
        <v>274</v>
      </c>
      <c r="H27" s="598">
        <f>SUM(H22:H26)</f>
        <v>504</v>
      </c>
    </row>
    <row r="28" spans="1:8" ht="15.75">
      <c r="A28" s="185" t="s">
        <v>79</v>
      </c>
      <c r="B28" s="228" t="s">
        <v>327</v>
      </c>
      <c r="C28" s="307">
        <v>20</v>
      </c>
      <c r="D28" s="307">
        <v>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2142</v>
      </c>
      <c r="D29" s="598">
        <f>SUM(D25:D28)</f>
        <v>839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21441</v>
      </c>
      <c r="D31" s="604">
        <f>D29+D22</f>
        <v>25752</v>
      </c>
      <c r="E31" s="242" t="s">
        <v>800</v>
      </c>
      <c r="F31" s="257" t="s">
        <v>331</v>
      </c>
      <c r="G31" s="244">
        <f>G16+G18+G27</f>
        <v>18637</v>
      </c>
      <c r="H31" s="245">
        <f>H16+H18+H27</f>
        <v>20046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2804</v>
      </c>
      <c r="H33" s="598">
        <f>IF((D31-H31)&gt;0,D31-H31,0)</f>
        <v>5706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21441</v>
      </c>
      <c r="D36" s="606">
        <f>D31-D34+D35</f>
        <v>25752</v>
      </c>
      <c r="E36" s="253" t="s">
        <v>346</v>
      </c>
      <c r="F36" s="247" t="s">
        <v>347</v>
      </c>
      <c r="G36" s="258">
        <f>G35-G34+G31</f>
        <v>18637</v>
      </c>
      <c r="H36" s="259">
        <f>H35-H34+H31</f>
        <v>20046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2804</v>
      </c>
      <c r="H37" s="245">
        <f>IF((D36-H36)&gt;0,D36-H36,0)</f>
        <v>5706</v>
      </c>
    </row>
    <row r="38" spans="1:8" ht="15.75">
      <c r="A38" s="225" t="s">
        <v>352</v>
      </c>
      <c r="B38" s="229" t="s">
        <v>353</v>
      </c>
      <c r="C38" s="597">
        <f>C39+C40+C41</f>
        <v>63</v>
      </c>
      <c r="D38" s="598">
        <f>D39+D40+D41</f>
        <v>48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27</v>
      </c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36</v>
      </c>
      <c r="D40" s="307">
        <v>48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2867</v>
      </c>
      <c r="H42" s="235">
        <f>IF(H37&gt;0,IF(D38+H37&lt;0,0,D38+H37),IF(D37-D38&lt;0,D38-D37,0))</f>
        <v>5754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81</v>
      </c>
      <c r="H43" s="607">
        <v>167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2786</v>
      </c>
      <c r="H44" s="259">
        <f>IF(D42=0,IF(H42-H43&gt;0,H42-H43+D43,0),IF(D42-D43&lt;0,D43-D42+H43,0))</f>
        <v>5587</v>
      </c>
    </row>
    <row r="45" spans="1:8" ht="16.5" thickBot="1">
      <c r="A45" s="261" t="s">
        <v>371</v>
      </c>
      <c r="B45" s="262" t="s">
        <v>372</v>
      </c>
      <c r="C45" s="599">
        <f>C36+C38+C42</f>
        <v>21504</v>
      </c>
      <c r="D45" s="600">
        <f>D36+D38+D42</f>
        <v>25800</v>
      </c>
      <c r="E45" s="261" t="s">
        <v>373</v>
      </c>
      <c r="F45" s="263" t="s">
        <v>374</v>
      </c>
      <c r="G45" s="599">
        <f>G42+G36</f>
        <v>21504</v>
      </c>
      <c r="H45" s="600">
        <f>H42+H36</f>
        <v>25800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44250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21062</v>
      </c>
      <c r="D11" s="188">
        <v>19833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-10183</v>
      </c>
      <c r="D12" s="188">
        <v>-12971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-8646</v>
      </c>
      <c r="D14" s="188">
        <v>-9612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-2572</v>
      </c>
      <c r="D15" s="188">
        <v>-1778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-38</v>
      </c>
      <c r="D16" s="188">
        <v>-20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8">
        <v>-6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-24</v>
      </c>
      <c r="D20" s="188">
        <v>-54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-403</v>
      </c>
      <c r="D21" s="627">
        <f>SUM(D11:D20)</f>
        <v>-4608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-41-570</f>
        <v>-611</v>
      </c>
      <c r="D23" s="188">
        <v>-825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14</v>
      </c>
      <c r="D24" s="188">
        <v>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-78</v>
      </c>
      <c r="D25" s="188">
        <v>-322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</v>
      </c>
      <c r="D26" s="188">
        <v>1235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-554</v>
      </c>
      <c r="D28" s="188">
        <v>-239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25</v>
      </c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325</v>
      </c>
      <c r="D32" s="188">
        <v>1384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-873</v>
      </c>
      <c r="D33" s="627">
        <f>SUM(D23:D32)</f>
        <v>1248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1813</v>
      </c>
      <c r="D37" s="188">
        <v>5217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-1547</v>
      </c>
      <c r="D38" s="188">
        <v>-1536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-184</v>
      </c>
      <c r="D39" s="188">
        <v>-364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-27-29</f>
        <v>-56</v>
      </c>
      <c r="D40" s="188">
        <v>-60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1514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1540</v>
      </c>
      <c r="D43" s="629">
        <f>SUM(D35:D42)</f>
        <v>3257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264</v>
      </c>
      <c r="D44" s="298">
        <f>D43+D33+D21</f>
        <v>-103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524</v>
      </c>
      <c r="D45" s="300">
        <v>627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788</v>
      </c>
      <c r="D46" s="302">
        <f>D45+D44</f>
        <v>524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788</v>
      </c>
      <c r="D47" s="289">
        <v>524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44250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32" sqref="K3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441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-13230</v>
      </c>
      <c r="K13" s="554"/>
      <c r="L13" s="553">
        <f>SUM(C13:K13)</f>
        <v>27325</v>
      </c>
      <c r="M13" s="555">
        <f>'1-Баланс'!H40</f>
        <v>1896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441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-13230</v>
      </c>
      <c r="K17" s="621">
        <f t="shared" si="2"/>
        <v>0</v>
      </c>
      <c r="L17" s="553">
        <f t="shared" si="1"/>
        <v>27325</v>
      </c>
      <c r="M17" s="622">
        <f t="shared" si="2"/>
        <v>1896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-2786</v>
      </c>
      <c r="K18" s="554"/>
      <c r="L18" s="553">
        <f t="shared" si="1"/>
        <v>-2786</v>
      </c>
      <c r="M18" s="607">
        <v>-81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359</v>
      </c>
      <c r="G19" s="159">
        <f t="shared" si="3"/>
        <v>0</v>
      </c>
      <c r="H19" s="159">
        <f t="shared" si="3"/>
        <v>0</v>
      </c>
      <c r="I19" s="159">
        <f t="shared" si="3"/>
        <v>-359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359</v>
      </c>
      <c r="G21" s="307"/>
      <c r="H21" s="307"/>
      <c r="I21" s="307">
        <v>-359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800</v>
      </c>
      <c r="G31" s="621">
        <f t="shared" si="6"/>
        <v>0</v>
      </c>
      <c r="H31" s="621">
        <f t="shared" si="6"/>
        <v>1190</v>
      </c>
      <c r="I31" s="621">
        <f t="shared" si="6"/>
        <v>693</v>
      </c>
      <c r="J31" s="621">
        <f t="shared" si="6"/>
        <v>-16016</v>
      </c>
      <c r="K31" s="621">
        <f t="shared" si="6"/>
        <v>0</v>
      </c>
      <c r="L31" s="553">
        <f t="shared" si="1"/>
        <v>24539</v>
      </c>
      <c r="M31" s="622">
        <f t="shared" si="6"/>
        <v>1815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800</v>
      </c>
      <c r="G34" s="556">
        <f t="shared" si="7"/>
        <v>0</v>
      </c>
      <c r="H34" s="556">
        <f t="shared" si="7"/>
        <v>1190</v>
      </c>
      <c r="I34" s="556">
        <f t="shared" si="7"/>
        <v>693</v>
      </c>
      <c r="J34" s="556">
        <f t="shared" si="7"/>
        <v>-16016</v>
      </c>
      <c r="K34" s="556">
        <f t="shared" si="7"/>
        <v>0</v>
      </c>
      <c r="L34" s="619">
        <f t="shared" si="1"/>
        <v>24539</v>
      </c>
      <c r="M34" s="557">
        <f>M31+M32+M33</f>
        <v>1815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44250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I41" sqref="I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369</v>
      </c>
      <c r="L12" s="319">
        <v>164</v>
      </c>
      <c r="M12" s="319"/>
      <c r="N12" s="320">
        <f aca="true" t="shared" si="4" ref="N12:N41">K12+L12-M12</f>
        <v>533</v>
      </c>
      <c r="O12" s="319"/>
      <c r="P12" s="319"/>
      <c r="Q12" s="320">
        <f t="shared" si="0"/>
        <v>533</v>
      </c>
      <c r="R12" s="331">
        <f t="shared" si="1"/>
        <v>2911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2401</v>
      </c>
      <c r="E13" s="319">
        <v>38</v>
      </c>
      <c r="F13" s="319"/>
      <c r="G13" s="320">
        <f t="shared" si="2"/>
        <v>2439</v>
      </c>
      <c r="H13" s="319"/>
      <c r="I13" s="319"/>
      <c r="J13" s="320">
        <f t="shared" si="3"/>
        <v>2439</v>
      </c>
      <c r="K13" s="319">
        <v>1763</v>
      </c>
      <c r="L13" s="319">
        <v>379</v>
      </c>
      <c r="M13" s="319"/>
      <c r="N13" s="320">
        <f t="shared" si="4"/>
        <v>2142</v>
      </c>
      <c r="O13" s="319"/>
      <c r="P13" s="319"/>
      <c r="Q13" s="320">
        <f t="shared" si="0"/>
        <v>2142</v>
      </c>
      <c r="R13" s="331">
        <f t="shared" si="1"/>
        <v>297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68</v>
      </c>
      <c r="E15" s="319"/>
      <c r="F15" s="319">
        <v>24</v>
      </c>
      <c r="G15" s="320">
        <f t="shared" si="2"/>
        <v>44</v>
      </c>
      <c r="H15" s="319"/>
      <c r="I15" s="319"/>
      <c r="J15" s="320">
        <f t="shared" si="3"/>
        <v>44</v>
      </c>
      <c r="K15" s="319">
        <v>25</v>
      </c>
      <c r="L15" s="319">
        <v>21</v>
      </c>
      <c r="M15" s="319">
        <v>24</v>
      </c>
      <c r="N15" s="320">
        <f t="shared" si="4"/>
        <v>22</v>
      </c>
      <c r="O15" s="319"/>
      <c r="P15" s="319"/>
      <c r="Q15" s="320">
        <f t="shared" si="0"/>
        <v>22</v>
      </c>
      <c r="R15" s="331">
        <f t="shared" si="1"/>
        <v>22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444</v>
      </c>
      <c r="E16" s="319">
        <v>19</v>
      </c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218</v>
      </c>
      <c r="L16" s="319">
        <v>80</v>
      </c>
      <c r="M16" s="319"/>
      <c r="N16" s="320">
        <f t="shared" si="4"/>
        <v>298</v>
      </c>
      <c r="O16" s="319"/>
      <c r="P16" s="319"/>
      <c r="Q16" s="320">
        <f t="shared" si="0"/>
        <v>298</v>
      </c>
      <c r="R16" s="331">
        <f t="shared" si="1"/>
        <v>165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3828</v>
      </c>
      <c r="E18" s="319">
        <v>199</v>
      </c>
      <c r="F18" s="319"/>
      <c r="G18" s="320">
        <f t="shared" si="2"/>
        <v>4027</v>
      </c>
      <c r="H18" s="319"/>
      <c r="I18" s="319"/>
      <c r="J18" s="320">
        <f t="shared" si="3"/>
        <v>4027</v>
      </c>
      <c r="K18" s="319">
        <v>95</v>
      </c>
      <c r="L18" s="319">
        <v>111</v>
      </c>
      <c r="M18" s="319"/>
      <c r="N18" s="320">
        <f t="shared" si="4"/>
        <v>206</v>
      </c>
      <c r="O18" s="319"/>
      <c r="P18" s="319"/>
      <c r="Q18" s="320">
        <f t="shared" si="0"/>
        <v>206</v>
      </c>
      <c r="R18" s="331">
        <f t="shared" si="1"/>
        <v>3821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10279</v>
      </c>
      <c r="E19" s="321">
        <f>SUM(E11:E18)</f>
        <v>256</v>
      </c>
      <c r="F19" s="321">
        <f>SUM(F11:F18)</f>
        <v>24</v>
      </c>
      <c r="G19" s="320">
        <f t="shared" si="2"/>
        <v>10511</v>
      </c>
      <c r="H19" s="321">
        <f>SUM(H11:H18)</f>
        <v>0</v>
      </c>
      <c r="I19" s="321">
        <f>SUM(I11:I18)</f>
        <v>0</v>
      </c>
      <c r="J19" s="320">
        <f t="shared" si="3"/>
        <v>10511</v>
      </c>
      <c r="K19" s="321">
        <f>SUM(K11:K18)</f>
        <v>2470</v>
      </c>
      <c r="L19" s="321">
        <f>SUM(L11:L18)</f>
        <v>755</v>
      </c>
      <c r="M19" s="321">
        <f>SUM(M11:M18)</f>
        <v>24</v>
      </c>
      <c r="N19" s="320">
        <f t="shared" si="4"/>
        <v>3201</v>
      </c>
      <c r="O19" s="321">
        <f>SUM(O11:O18)</f>
        <v>0</v>
      </c>
      <c r="P19" s="321">
        <f>SUM(P11:P18)</f>
        <v>0</v>
      </c>
      <c r="Q19" s="320">
        <f t="shared" si="0"/>
        <v>3201</v>
      </c>
      <c r="R19" s="331">
        <f t="shared" si="1"/>
        <v>7310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14071</v>
      </c>
      <c r="E23" s="319">
        <v>634</v>
      </c>
      <c r="F23" s="319"/>
      <c r="G23" s="320">
        <f t="shared" si="2"/>
        <v>14705</v>
      </c>
      <c r="H23" s="319"/>
      <c r="I23" s="319"/>
      <c r="J23" s="320">
        <f t="shared" si="3"/>
        <v>14705</v>
      </c>
      <c r="K23" s="319">
        <v>32</v>
      </c>
      <c r="L23" s="319">
        <v>131</v>
      </c>
      <c r="M23" s="319"/>
      <c r="N23" s="320">
        <f t="shared" si="4"/>
        <v>163</v>
      </c>
      <c r="O23" s="319"/>
      <c r="P23" s="319"/>
      <c r="Q23" s="320">
        <f t="shared" si="0"/>
        <v>163</v>
      </c>
      <c r="R23" s="331">
        <f t="shared" si="1"/>
        <v>14542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930</v>
      </c>
      <c r="E24" s="319">
        <v>6</v>
      </c>
      <c r="F24" s="319"/>
      <c r="G24" s="320">
        <f t="shared" si="2"/>
        <v>936</v>
      </c>
      <c r="H24" s="319"/>
      <c r="I24" s="319"/>
      <c r="J24" s="320">
        <f t="shared" si="3"/>
        <v>936</v>
      </c>
      <c r="K24" s="319">
        <v>918</v>
      </c>
      <c r="L24" s="319">
        <v>7</v>
      </c>
      <c r="M24" s="319"/>
      <c r="N24" s="320">
        <f t="shared" si="4"/>
        <v>925</v>
      </c>
      <c r="O24" s="319"/>
      <c r="P24" s="319"/>
      <c r="Q24" s="320">
        <f t="shared" si="0"/>
        <v>925</v>
      </c>
      <c r="R24" s="331">
        <f t="shared" si="1"/>
        <v>11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4252</v>
      </c>
      <c r="E26" s="319">
        <v>6</v>
      </c>
      <c r="F26" s="319">
        <v>51</v>
      </c>
      <c r="G26" s="320">
        <f t="shared" si="2"/>
        <v>4207</v>
      </c>
      <c r="H26" s="319"/>
      <c r="I26" s="319"/>
      <c r="J26" s="320">
        <f t="shared" si="3"/>
        <v>4207</v>
      </c>
      <c r="K26" s="319">
        <v>92</v>
      </c>
      <c r="L26" s="319">
        <v>3</v>
      </c>
      <c r="M26" s="319">
        <v>49</v>
      </c>
      <c r="N26" s="320">
        <f t="shared" si="4"/>
        <v>46</v>
      </c>
      <c r="O26" s="319"/>
      <c r="P26" s="319"/>
      <c r="Q26" s="320">
        <f t="shared" si="0"/>
        <v>46</v>
      </c>
      <c r="R26" s="331">
        <f t="shared" si="1"/>
        <v>4161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19253</v>
      </c>
      <c r="E27" s="323">
        <f aca="true" t="shared" si="5" ref="E27:P27">SUM(E23:E26)</f>
        <v>646</v>
      </c>
      <c r="F27" s="323">
        <f t="shared" si="5"/>
        <v>51</v>
      </c>
      <c r="G27" s="324">
        <f t="shared" si="2"/>
        <v>19848</v>
      </c>
      <c r="H27" s="323">
        <f t="shared" si="5"/>
        <v>0</v>
      </c>
      <c r="I27" s="323">
        <f t="shared" si="5"/>
        <v>0</v>
      </c>
      <c r="J27" s="324">
        <f t="shared" si="3"/>
        <v>19848</v>
      </c>
      <c r="K27" s="323">
        <f t="shared" si="5"/>
        <v>1042</v>
      </c>
      <c r="L27" s="323">
        <f t="shared" si="5"/>
        <v>141</v>
      </c>
      <c r="M27" s="323">
        <f t="shared" si="5"/>
        <v>49</v>
      </c>
      <c r="N27" s="324">
        <f t="shared" si="4"/>
        <v>1134</v>
      </c>
      <c r="O27" s="323">
        <f t="shared" si="5"/>
        <v>0</v>
      </c>
      <c r="P27" s="323">
        <f t="shared" si="5"/>
        <v>0</v>
      </c>
      <c r="Q27" s="324">
        <f t="shared" si="0"/>
        <v>1134</v>
      </c>
      <c r="R27" s="334">
        <f t="shared" si="1"/>
        <v>18714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36272</v>
      </c>
      <c r="E42" s="340">
        <f>E19+E20+E21+E27+E40+E41</f>
        <v>902</v>
      </c>
      <c r="F42" s="340">
        <f aca="true" t="shared" si="11" ref="F42:R42">F19+F20+F21+F27+F40+F41</f>
        <v>75</v>
      </c>
      <c r="G42" s="340">
        <f t="shared" si="11"/>
        <v>37099</v>
      </c>
      <c r="H42" s="340">
        <f t="shared" si="11"/>
        <v>0</v>
      </c>
      <c r="I42" s="340">
        <f t="shared" si="11"/>
        <v>0</v>
      </c>
      <c r="J42" s="340">
        <f t="shared" si="11"/>
        <v>37099</v>
      </c>
      <c r="K42" s="340">
        <f t="shared" si="11"/>
        <v>3512</v>
      </c>
      <c r="L42" s="340">
        <f t="shared" si="11"/>
        <v>896</v>
      </c>
      <c r="M42" s="340">
        <f t="shared" si="11"/>
        <v>73</v>
      </c>
      <c r="N42" s="340">
        <f t="shared" si="11"/>
        <v>4335</v>
      </c>
      <c r="O42" s="340">
        <f t="shared" si="11"/>
        <v>0</v>
      </c>
      <c r="P42" s="340">
        <f t="shared" si="11"/>
        <v>0</v>
      </c>
      <c r="Q42" s="340">
        <f t="shared" si="11"/>
        <v>4335</v>
      </c>
      <c r="R42" s="341">
        <f t="shared" si="11"/>
        <v>32764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44250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E78" sqref="E7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290</v>
      </c>
      <c r="D23" s="434"/>
      <c r="E23" s="433">
        <f t="shared" si="0"/>
        <v>290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694</v>
      </c>
      <c r="D26" s="353">
        <f>SUM(D27:D29)</f>
        <v>694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483</v>
      </c>
      <c r="D27" s="359">
        <v>483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694-483</f>
        <v>211</v>
      </c>
      <c r="D28" s="359">
        <v>211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2526</v>
      </c>
      <c r="D30" s="359">
        <v>2526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101</v>
      </c>
      <c r="D31" s="359">
        <v>101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247</v>
      </c>
      <c r="D32" s="359">
        <v>247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</v>
      </c>
      <c r="D35" s="353">
        <f>SUM(D36:D39)</f>
        <v>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4</v>
      </c>
      <c r="D36" s="359">
        <v>4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6678</v>
      </c>
      <c r="D40" s="353">
        <f>SUM(D41:D44)</f>
        <v>6678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+'1-Баланс'!C75</f>
        <v>6678</v>
      </c>
      <c r="D44" s="359">
        <v>6678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10278</v>
      </c>
      <c r="D45" s="429">
        <f>D26+D30+D31+D33+D32+D34+D35+D40</f>
        <v>10278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10568</v>
      </c>
      <c r="D46" s="435">
        <f>D45+D23+D21+D11</f>
        <v>10278</v>
      </c>
      <c r="E46" s="436">
        <f>E45+E23+E21+E11</f>
        <v>290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5190</v>
      </c>
      <c r="D54" s="129">
        <f>SUM(D55:D57)</f>
        <v>0</v>
      </c>
      <c r="E54" s="127">
        <f>C54-D54</f>
        <v>5190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5190</v>
      </c>
      <c r="D55" s="188"/>
      <c r="E55" s="127">
        <f>C55-D55</f>
        <v>5190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170</v>
      </c>
      <c r="D64" s="188"/>
      <c r="E64" s="127">
        <f t="shared" si="1"/>
        <v>170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300</v>
      </c>
      <c r="D66" s="188"/>
      <c r="E66" s="127">
        <f t="shared" si="1"/>
        <v>300</v>
      </c>
      <c r="F66" s="187"/>
    </row>
    <row r="67" spans="1:6" ht="15.75">
      <c r="A67" s="361" t="s">
        <v>684</v>
      </c>
      <c r="B67" s="126" t="s">
        <v>685</v>
      </c>
      <c r="C67" s="188">
        <v>2</v>
      </c>
      <c r="D67" s="188"/>
      <c r="E67" s="127">
        <f t="shared" si="1"/>
        <v>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5660</v>
      </c>
      <c r="D68" s="426">
        <f>D54+D58+D63+D64+D65+D66</f>
        <v>0</v>
      </c>
      <c r="E68" s="427">
        <f t="shared" si="1"/>
        <v>5660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1089</v>
      </c>
      <c r="D70" s="188"/>
      <c r="E70" s="127">
        <f t="shared" si="1"/>
        <v>1089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16491</v>
      </c>
      <c r="D73" s="128">
        <f>SUM(D74:D76)</f>
        <v>16491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16491-16068</f>
        <v>423</v>
      </c>
      <c r="D74" s="188">
        <v>423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16068</v>
      </c>
      <c r="D76" s="188">
        <v>16068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905</v>
      </c>
      <c r="D77" s="129">
        <f>D78+D80</f>
        <v>905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905</v>
      </c>
      <c r="D78" s="188">
        <v>905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443</v>
      </c>
      <c r="D82" s="129">
        <f>SUM(D83:D86)</f>
        <v>443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443</v>
      </c>
      <c r="D86" s="188">
        <v>443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6740</v>
      </c>
      <c r="D87" s="125">
        <f>SUM(D88:D92)+D96</f>
        <v>6740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639</v>
      </c>
      <c r="D88" s="188">
        <v>639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2481</v>
      </c>
      <c r="D89" s="188">
        <v>2481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1563</v>
      </c>
      <c r="D90" s="188">
        <v>1563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811</v>
      </c>
      <c r="D91" s="188">
        <v>811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818</v>
      </c>
      <c r="D92" s="129">
        <f>SUM(D93:D95)</f>
        <v>818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15</v>
      </c>
      <c r="D93" s="188">
        <v>15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468</v>
      </c>
      <c r="D94" s="188">
        <v>468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335</v>
      </c>
      <c r="D95" s="188">
        <v>335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428</v>
      </c>
      <c r="D96" s="188">
        <v>428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32</v>
      </c>
      <c r="D97" s="188">
        <v>32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24611</v>
      </c>
      <c r="D98" s="424">
        <f>D87+D82+D77+D73+D97</f>
        <v>24611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31360</v>
      </c>
      <c r="D99" s="418">
        <f>D98+D70+D68</f>
        <v>24611</v>
      </c>
      <c r="E99" s="418">
        <f>E98+E70+E68</f>
        <v>6749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44250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7215</v>
      </c>
      <c r="H20" s="440"/>
      <c r="I20" s="441">
        <f t="shared" si="0"/>
        <v>14218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7215</v>
      </c>
      <c r="H27" s="447">
        <f t="shared" si="2"/>
        <v>0</v>
      </c>
      <c r="I27" s="448">
        <f t="shared" si="0"/>
        <v>14218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44250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31.12.2020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58893</v>
      </c>
      <c r="D6" s="642">
        <f aca="true" t="shared" si="0" ref="D6:D15">C6-E6</f>
        <v>0</v>
      </c>
      <c r="E6" s="641">
        <f>'1-Баланс'!G95</f>
        <v>58893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24539</v>
      </c>
      <c r="D7" s="642">
        <f t="shared" si="0"/>
        <v>19757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-2786</v>
      </c>
      <c r="D8" s="642">
        <f t="shared" si="0"/>
        <v>0</v>
      </c>
      <c r="E8" s="641">
        <f>ABS('2-Отчет за доходите'!C44)-ABS('2-Отчет за доходите'!G44)</f>
        <v>-2786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524</v>
      </c>
      <c r="D9" s="642">
        <f t="shared" si="0"/>
        <v>0</v>
      </c>
      <c r="E9" s="641">
        <f>'3-Отчет за паричния поток'!C45</f>
        <v>524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788</v>
      </c>
      <c r="D10" s="642">
        <f t="shared" si="0"/>
        <v>0</v>
      </c>
      <c r="E10" s="641">
        <f>'3-Отчет за паричния поток'!C46</f>
        <v>788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24539</v>
      </c>
      <c r="D11" s="642">
        <f t="shared" si="0"/>
        <v>0</v>
      </c>
      <c r="E11" s="641">
        <f>'4-Отчет за собствения капитал'!L34</f>
        <v>24539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2021-03-01T09:27:46Z</cp:lastPrinted>
  <dcterms:created xsi:type="dcterms:W3CDTF">2006-09-16T00:00:00Z</dcterms:created>
  <dcterms:modified xsi:type="dcterms:W3CDTF">2021-03-01T09:56:08Z</dcterms:modified>
  <cp:category/>
  <cp:version/>
  <cp:contentType/>
  <cp:contentStatus/>
</cp:coreProperties>
</file>