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446" windowWidth="10920" windowHeight="7260" tabRatio="75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<sst xmlns="http://schemas.openxmlformats.org/spreadsheetml/2006/main" count="1066" uniqueCount="875">
  <si>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</si>
  <si>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</si>
  <si>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</si>
  <si>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</si>
  <si>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</si>
  <si>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</si>
  <si>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</si>
  <si>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</si>
  <si>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</si>
  <si>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</si>
  <si>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</si>
  <si>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</si>
  <si>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</si>
  <si>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</si>
  <si>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</si>
  <si>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</si>
  <si>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</si>
  <si>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</si>
  <si>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</si>
  <si>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</si>
  <si>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</si>
  <si>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</si>
  <si>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</si>
  <si>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</si>
  <si>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</si>
  <si>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</si>
  <si>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</si>
  <si>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</si>
  <si>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</si>
  <si>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</si>
  <si>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</si>
  <si>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</si>
  <si>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</si>
  <si>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</si>
  <si>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</si>
  <si>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</si>
  <si>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</si>
  <si>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</si>
  <si>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</si>
  <si>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</si>
  <si>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</si>
  <si>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</si>
  <si>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</si>
  <si>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</si>
  <si>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</si>
  <si>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</si>
  <si>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</si>
  <si>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</si>
  <si>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</si>
  <si>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</si>
  <si>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</si>
  <si>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</si>
  <si>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</si>
  <si>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</si>
  <si>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</si>
  <si>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</si>
  <si>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</si>
  <si>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</si>
  <si>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</si>
  <si>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</si>
  <si>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</si>
  <si>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</si>
  <si>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</si>
  <si>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</si>
  <si>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</si>
  <si>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</si>
  <si>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</si>
  <si>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</si>
  <si>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</si>
  <si>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</si>
  <si>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</si>
  <si>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</si>
  <si>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</si>
  <si>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</si>
  <si>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</si>
  <si>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</si>
  <si>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</si>
  <si>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</si>
  <si>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</si>
  <si>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</si>
  <si>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</si>
  <si>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</si>
  <si>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</si>
  <si>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</si>
  <si>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</si>
  <si>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</si>
  <si>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</si>
  <si>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</si>
  <si>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</si>
  <si>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</si>
  <si>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</si>
  <si>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</si>
  <si>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</si>
  <si>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</si>
  <si>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</si>
  <si>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</si>
  <si>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</si>
  <si>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</si>
  <si>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</si>
  <si>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</si>
  <si>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</si>
  <si>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</si>
  <si>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</si>
  <si>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</si>
  <si>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</si>
  <si>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</si>
  <si>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</si>
  <si>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</si>
  <si>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</si>
  <si>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</si>
  <si>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</si>
  <si>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</si>
  <si>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</si>
  <si>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</si>
  <si>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</si>
  <si>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</si>
  <si>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</si>
  <si>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</si>
  <si>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</si>
  <si>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</si>
  <si>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</si>
  <si>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</si>
  <si>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</si>
  <si>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</si>
  <si>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</si>
  <si>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</si>
  <si>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</si>
  <si>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</si>
  <si>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</si>
  <si>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</si>
  <si>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</si>
  <si>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</si>
  <si>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</si>
  <si>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</si>
  <si>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</si>
  <si>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</si>
  <si>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</si>
  <si>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</si>
  <si>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</si>
  <si>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</si>
  <si>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</si>
  <si>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</si>
  <si>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</si>
  <si>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</si>
  <si>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</si>
  <si>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</si>
  <si>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</si>
  <si>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</si>
  <si>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</si>
  <si>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</si>
  <si>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</si>
  <si>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</si>
  <si>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</si>
  <si>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</si>
  <si>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</si>
  <si>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</si>
  <si>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</si>
  <si>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</si>
  <si>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</si>
  <si>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</si>
  <si>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</si>
  <si>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</si>
  <si>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</si>
  <si>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</si>
  <si>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</si>
  <si>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</si>
  <si>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</si>
  <si>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</si>
  <si>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</si>
  <si>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</si>
  <si>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</si>
  <si>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</si>
  <si>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</si>
  <si>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</si>
  <si>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</si>
  <si>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</si>
  <si>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</si>
  <si>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</si>
  <si>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</si>
  <si>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</si>
  <si>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</si>
  <si>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</si>
  <si>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</si>
  <si>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</si>
  <si>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</si>
  <si>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</si>
  <si>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</si>
  <si>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</si>
  <si>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</si>
  <si>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</si>
  <si>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</si>
  <si>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</si>
  <si>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</si>
  <si>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</si>
  <si>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</si>
  <si>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</si>
  <si>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</si>
  <si>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</si>
  <si>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</si>
  <si>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</si>
  <si>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</si>
  <si>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</si>
  <si>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</si>
  <si>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</si>
  <si>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</si>
  <si>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</si>
  <si>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</si>
  <si>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</si>
  <si>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</si>
  <si>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</si>
  <si>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</si>
  <si>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</si>
  <si>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</si>
  <si>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</si>
  <si>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</si>
  <si>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</si>
  <si>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</si>
  <si>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</si>
  <si>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</si>
  <si>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</si>
  <si>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</si>
  <si>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</si>
  <si>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</si>
  <si>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</si>
  <si>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</si>
  <si>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</si>
  <si>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</si>
  <si>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</si>
  <si>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</si>
  <si>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</si>
  <si>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</si>
  <si>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</si>
  <si>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</si>
  <si>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</si>
  <si>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</si>
  <si>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</si>
  <si>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</si>
  <si>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</si>
  <si>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</si>
  <si>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</si>
  <si>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</si>
  <si>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</si>
  <si>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</si>
  <si>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</si>
  <si>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</si>
  <si>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</si>
  <si>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</si>
  <si>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</si>
  <si>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</si>
  <si>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</si>
  <si>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</si>
  <si>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</si>
  <si>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</si>
  <si>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</si>
  <si>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</si>
  <si>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</si>
  <si>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</si>
  <si>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</si>
  <si>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</si>
  <si>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</si>
  <si>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</si>
  <si>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</si>
  <si>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</si>
  <si>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</si>
  <si>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</si>
  <si>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</si>
  <si>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</si>
  <si>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</si>
  <si>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</si>
  <si>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</si>
  <si>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</si>
  <si>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</si>
  <si>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</si>
  <si>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</si>
  <si>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</si>
  <si>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</si>
  <si>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</si>
  <si>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</si>
  <si>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</si>
  <si>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</si>
  <si>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</si>
  <si>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</si>
  <si>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</si>
  <si>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</si>
  <si>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</si>
  <si>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</si>
  <si>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</si>
  <si>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</si>
  <si>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</si>
  <si>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</si>
  <si>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</si>
  <si>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</si>
  <si>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</si>
  <si>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</si>
  <si>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</si>
  <si>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</si>
  <si>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</si>
  <si>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</si>
  <si>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</si>
  <si>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</si>
  <si>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</si>
  <si>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</si>
  <si>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</si>
  <si>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</si>
  <si>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</si>
  <si>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</si>
  <si>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</si>
  <si>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</si>
  <si>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</si>
  <si>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</si>
  <si>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</si>
  <si>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</si>
  <si>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</si>
  <si>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</si>
  <si>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</si>
  <si>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</si>
  <si>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</si>
  <si>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</si>
  <si>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</si>
  <si>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</si>
  <si>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</si>
  <si>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</si>
  <si>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</si>
  <si>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</si>
  <si>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</si>
  <si>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</si>
  <si>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</si>
  <si>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</si>
  <si>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</si>
  <si>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</si>
  <si>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</si>
  <si>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</si>
  <si>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</si>
  <si>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</si>
  <si>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</si>
  <si>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</si>
  <si>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</si>
  <si>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</si>
  <si>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</si>
  <si>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</si>
  <si>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</si>
  <si>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</si>
  <si>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</si>
  <si>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</si>
  <si>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</si>
  <si>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</si>
  <si>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</si>
  <si>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</si>
  <si>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</si>
  <si>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</si>
  <si>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</si>
  <si>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</si>
  <si>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</si>
  <si>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</si>
  <si>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</si>
  <si>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</si>
  <si>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</si>
  <si>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</si>
  <si>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</si>
  <si>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</si>
  <si>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</si>
  <si>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</si>
  <si>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</si>
  <si>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</si>
  <si>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</si>
  <si>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</si>
  <si>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</si>
  <si>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</si>
  <si>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</si>
  <si>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</si>
  <si>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</si>
  <si>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</si>
  <si>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</si>
  <si>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</si>
  <si>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</si>
  <si>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</si>
  <si>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</si>
  <si>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</si>
  <si>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</si>
  <si>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</si>
  <si>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</si>
  <si>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</si>
  <si>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</si>
  <si>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</si>
  <si>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</si>
  <si>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</si>
  <si>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</si>
  <si>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</si>
  <si>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</si>
  <si>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</si>
  <si>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</si>
  <si>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</si>
  <si>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</si>
  <si>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</si>
  <si>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</si>
  <si>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</si>
  <si>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</si>
  <si>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</si>
  <si>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</si>
  <si>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</si>
  <si>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</si>
  <si>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</si>
  <si>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</si>
  <si>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</si>
  <si>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</si>
  <si>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</si>
  <si>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</si>
  <si>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</si>
  <si>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</si>
  <si>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</si>
  <si>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</si>
  <si>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</si>
  <si>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</si>
  <si>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</si>
  <si>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</si>
  <si>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</si>
  <si>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</si>
  <si>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</si>
  <si>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</si>
  <si>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</si>
  <si>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</si>
  <si>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</si>
  <si>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</si>
  <si>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</si>
  <si>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</si>
  <si>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</si>
  <si>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</si>
  <si>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</si>
  <si>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</si>
  <si>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</si>
  <si>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</si>
  <si>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</si>
  <si>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</si>
  <si>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</si>
  <si>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</si>
  <si>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</si>
  <si>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</si>
  <si>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</si>
  <si>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</si>
  <si>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</si>
  <si>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</si>
  <si>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</si>
  <si>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</si>
  <si>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</si>
  <si>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</si>
  <si>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</si>
  <si>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</si>
  <si>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</si>
  <si>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</si>
  <si>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</si>
  <si>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</si>
  <si>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</si>
  <si>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</si>
  <si>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</si>
  <si>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</si>
  <si>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</si>
  <si>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</si>
  <si>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</si>
  <si>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</si>
  <si>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</si>
  <si>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</si>
  <si>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</si>
  <si>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</si>
  <si>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</si>
  <si>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</si>
  <si>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</si>
  <si>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</si>
  <si>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</si>
  <si>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</si>
  <si>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</si>
  <si>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</si>
  <si>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</si>
  <si>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</si>
  <si>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</si>
  <si>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</si>
  <si>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</si>
  <si>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</si>
  <si>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</si>
  <si>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</si>
  <si>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</si>
  <si>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</si>
  <si>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</si>
  <si>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</si>
  <si>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</si>
  <si>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</si>
  <si>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</si>
  <si>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</si>
  <si>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</si>
  <si>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</si>
  <si>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</si>
  <si>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</si>
  <si>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</si>
  <si>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</si>
  <si>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</si>
  <si>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</si>
  <si>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</si>
  <si>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</si>
  <si>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</si>
  <si>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</si>
  <si>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</si>
  <si>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</si>
  <si>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</si>
  <si>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</si>
  <si>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</si>
  <si>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</si>
  <si>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</si>
  <si>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</si>
  <si>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</si>
  <si>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</si>
  <si>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</si>
  <si>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</si>
  <si>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</si>
  <si>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</si>
  <si>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</si>
  <si>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</si>
  <si>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</si>
  <si>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</si>
  <si>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</si>
  <si>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</si>
  <si>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</si>
  <si>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</si>
  <si>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</si>
  <si>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</si>
  <si>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</si>
  <si>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</si>
  <si>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</si>
  <si>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</si>
  <si>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</si>
  <si>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</si>
  <si>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</si>
  <si>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</si>
  <si>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</si>
  <si>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</si>
  <si>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</si>
  <si>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</si>
  <si>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</si>
  <si>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</si>
  <si>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</si>
  <si>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</si>
  <si>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</si>
  <si>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</si>
  <si>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</si>
  <si>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</si>
  <si>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</si>
  <si>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</si>
  <si>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</si>
  <si>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</si>
  <si>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</si>
  <si>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</si>
  <si>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</si>
  <si>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</si>
  <si>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</si>
  <si>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</si>
  <si>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</si>
  <si>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</si>
  <si>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</si>
  <si>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</si>
  <si>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</si>
  <si>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</si>
  <si>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</si>
  <si>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</si>
  <si>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</si>
  <si>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</si>
  <si>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</si>
  <si>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</si>
  <si>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</si>
  <si>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</si>
  <si>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</si>
  <si>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</si>
  <si>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</si>
  <si>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</si>
  <si>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</si>
  <si>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</si>
  <si>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</si>
  <si>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</si>
  <si>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</si>
  <si>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</si>
  <si>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</si>
  <si>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</si>
  <si>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</si>
  <si>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</si>
  <si>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</si>
  <si>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</si>
  <si>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</si>
  <si>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</si>
  <si>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</si>
  <si>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</si>
  <si>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</si>
  <si>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</si>
  <si>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</si>
  <si>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</si>
  <si>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</si>
  <si>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</si>
  <si>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</si>
  <si>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</si>
  <si>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</si>
  <si>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</si>
  <si>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</si>
  <si>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</si>
  <si>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</si>
  <si>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</si>
  <si>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</si>
  <si>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</si>
  <si>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</si>
  <si>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</si>
  <si>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</si>
  <si>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</si>
  <si>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</si>
  <si>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</si>
  <si>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</si>
  <si>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</si>
  <si>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</si>
  <si>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</si>
  <si>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</si>
  <si>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</si>
  <si>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</si>
  <si>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</si>
  <si>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</si>
  <si>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</si>
  <si>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</si>
  <si>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</si>
  <si>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</si>
  <si>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</si>
  <si>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</si>
  <si>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</si>
  <si>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</si>
  <si>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</si>
  <si>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</si>
  <si>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</si>
  <si>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</si>
  <si>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</si>
  <si>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</si>
  <si>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</si>
  <si>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</si>
  <si>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</si>
  <si>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</si>
  <si>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</si>
  <si>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</si>
  <si>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</si>
  <si>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</si>
  <si>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</si>
  <si>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</si>
  <si>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</si>
  <si>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</si>
  <si>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</si>
  <si>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</si>
  <si>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</si>
  <si>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</si>
  <si>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</si>
  <si>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</si>
  <si>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</si>
  <si>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</si>
  <si>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</si>
  <si>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</si>
  <si>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</si>
  <si>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</si>
  <si>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</si>
  <si>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</si>
  <si>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</si>
  <si>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</si>
  <si>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</si>
  <si>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</si>
  <si>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</si>
  <si>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</si>
  <si>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</si>
  <si>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</si>
  <si>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</si>
  <si>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</si>
  <si>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</si>
  <si>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</si>
  <si>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</si>
  <si>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</si>
  <si>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</si>
  <si>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</si>
  <si>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</si>
  <si>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</si>
  <si>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</si>
  <si>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</si>
  <si>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</si>
  <si>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</si>
  <si>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</si>
  <si>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</si>
  <si>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</si>
  <si>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</si>
  <si>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</si>
  <si>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</si>
  <si>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</si>
  <si>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</si>
  <si>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</si>
  <si>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</si>
  <si>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</si>
  <si>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</si>
  <si>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</si>
  <si>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</si>
  <si>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</si>
  <si>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</si>
  <si>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</si>
  <si>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</si>
  <si>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</si>
  <si>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</si>
  <si>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</si>
  <si>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</si>
  <si>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</si>
  <si>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</si>
  <si>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</si>
  <si>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</si>
  <si>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</si>
  <si>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</si>
  <si>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</si>
  <si>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</si>
  <si>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</si>
  <si>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</si>
  <si>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</si>
  <si>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</si>
  <si>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</si>
  <si>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</si>
  <si>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</si>
  <si>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</si>
  <si>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</si>
  <si>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</si>
  <si>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</si>
  <si>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</si>
  <si>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</si>
  <si>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</si>
  <si>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</si>
  <si>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</si>
  <si>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</si>
  <si>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</si>
  <si>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</si>
  <si>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</si>
  <si>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</si>
  <si>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</si>
  <si>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</si>
  <si>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</si>
  <si>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</si>
  <si>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</si>
  <si>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</si>
  <si>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</si>
  <si>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</si>
  <si>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</si>
  <si>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</si>
  <si>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</si>
  <si>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</si>
  <si>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</si>
  <si>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</si>
  <si>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</si>
  <si>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</si>
  <si>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</si>
  <si>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</si>
  <si>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</si>
  <si>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</si>
  <si>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</si>
  <si>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</si>
  <si>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</si>
  <si>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</si>
  <si>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</si>
  <si>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</si>
  <si>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</si>
  <si>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</si>
  <si>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</si>
  <si>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</si>
  <si>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</si>
  <si>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</si>
  <si>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</si>
  <si>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</si>
  <si>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</si>
  <si>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</si>
  <si>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</si>
  <si>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</si>
  <si>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</si>
  <si>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</si>
  <si>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</si>
  <si>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</si>
  <si>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</si>
  <si>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</si>
  <si>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</si>
  <si>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</si>
  <si>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</si>
  <si>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</si>
  <si>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</si>
  <si>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</si>
  <si>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</si>
  <si>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</si>
  <si>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</si>
  <si>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</si>
  <si>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</si>
  <si>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</si>
  <si>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</si>
  <si>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</si>
  <si>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</si>
  <si>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</si>
  <si>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</si>
  <si>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</si>
  <si>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</si>
  <si>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</si>
  <si>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</si>
  <si>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</si>
  <si>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</si>
  <si>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</si>
  <si>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</si>
  <si>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</si>
  <si>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</si>
  <si>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</si>
  <si>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</si>
  <si>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</si>
  <si>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</si>
  <si>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</si>
  <si>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</si>
  <si>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</si>
  <si>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</si>
  <si>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</si>
  <si>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</si>
  <si>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</si>
  <si>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</si>
  <si>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</si>
  <si>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</si>
  <si>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</si>
  <si>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</si>
  <si>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</si>
  <si>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</si>
  <si>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</si>
  <si>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</si>
  <si>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</si>
  <si>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</si>
  <si>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</si>
  <si>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</si>
  <si>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</si>
  <si>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</si>
  <si>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</si>
  <si>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</si>
  <si>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</si>
  <si>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</si>
  <si>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</si>
  <si>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</si>
  <si>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</si>
  <si>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</si>
  <si>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</si>
  <si>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</si>
  <si>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</si>
  <si>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</si>
  <si>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</si>
  <si>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</si>
  <si>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</si>
  <si>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</si>
  <si>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</si>
  <si>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</si>
  <si>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</si>
  <si>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</si>
  <si>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</si>
  <si>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</si>
  <si>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</si>
  <si>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</si>
  <si>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</si>
  <si>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</si>
  <si>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</si>
  <si>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МАДАРА ЮРЪП АД</t>
  </si>
  <si>
    <t>неконсолидиран</t>
  </si>
  <si>
    <t>Съставител: Николина Лексин</t>
  </si>
  <si>
    <t>Ръководител: Пол Райли</t>
  </si>
  <si>
    <t>Николина Лексин</t>
  </si>
  <si>
    <t>Пол Райли</t>
  </si>
  <si>
    <t xml:space="preserve"> Ръководител: ......</t>
  </si>
  <si>
    <t>Съставител: ......</t>
  </si>
  <si>
    <t xml:space="preserve">                                    Съставител: ………Николина Лексин                 </t>
  </si>
  <si>
    <t>Ръководител:  Пол Райли</t>
  </si>
  <si>
    <t xml:space="preserve">Съставител:      </t>
  </si>
  <si>
    <t>Съставител: ……………………Николина Лексин</t>
  </si>
  <si>
    <t>Ръководител: …………………..Пол Райли</t>
  </si>
  <si>
    <t>01.01.2015 - 31.03.2015</t>
  </si>
  <si>
    <t>Дата на съставяне: 27.04.2015г.</t>
  </si>
  <si>
    <t>27.04.2015г.</t>
  </si>
  <si>
    <t xml:space="preserve">Дата на съставяне:             27.04.2015г.                    </t>
  </si>
  <si>
    <t xml:space="preserve">Дата  на съставяне: 27.04.2015г.                                                                          </t>
  </si>
  <si>
    <t xml:space="preserve">Дата на съставяне27.04.2015г.             </t>
  </si>
  <si>
    <t>Дата на съставяне:  27.04.2015г.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</si>
</sst>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717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46">
      <selection activeCell="A98" sqref="A98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855</v>
      </c>
      <c r="F3" s="273" t="s">
        <v>2</v>
      </c>
      <c r="G3" s="226"/>
      <c r="H3" s="595">
        <v>200341288</v>
      </c>
    </row>
    <row r="4" spans="1:8" ht="28.5">
      <c r="A4" s="204" t="s">
        <v>3</v>
      </c>
      <c r="B4" s="583"/>
      <c r="C4" s="583"/>
      <c r="D4" s="584"/>
      <c r="E4" s="576" t="s">
        <v>856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50</v>
      </c>
      <c r="H11" s="206">
        <v>50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50</v>
      </c>
      <c r="H17" s="208">
        <f>H11+H14+H15+H16</f>
        <v>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0</v>
      </c>
      <c r="D19" s="209">
        <f>SUM(D11:D18)</f>
        <v>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-424</v>
      </c>
      <c r="H27" s="208">
        <f>SUM(H28:H30)</f>
        <v>-424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-424</v>
      </c>
      <c r="H29" s="391">
        <v>-424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-19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-443</v>
      </c>
      <c r="H33" s="208">
        <f>H27+H31+H32</f>
        <v>-424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-393</v>
      </c>
      <c r="H36" s="208">
        <f>H25+H17+H33</f>
        <v>-374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344</v>
      </c>
      <c r="H43" s="206">
        <v>54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344</v>
      </c>
      <c r="H49" s="208">
        <f>SUM(H43:H48)</f>
        <v>54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0</v>
      </c>
      <c r="D55" s="209">
        <f>D19+D20+D21+D27+D32+D45+D51+D53+D54</f>
        <v>0</v>
      </c>
      <c r="E55" s="293" t="s">
        <v>172</v>
      </c>
      <c r="F55" s="317" t="s">
        <v>173</v>
      </c>
      <c r="G55" s="208">
        <f>G49+G51+G52+G53+G54</f>
        <v>344</v>
      </c>
      <c r="H55" s="208">
        <f>H49+H51+H52+H53+H54</f>
        <v>54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57</v>
      </c>
      <c r="H61" s="208">
        <f>SUM(H62:H68)</f>
        <v>330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>
        <v>270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46</v>
      </c>
      <c r="H64" s="206">
        <v>46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11</v>
      </c>
      <c r="H66" s="206">
        <v>12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>
        <v>2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2</v>
      </c>
      <c r="H69" s="206">
        <v>2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59</v>
      </c>
      <c r="H71" s="215">
        <f>H59+H60+H61+H69+H70</f>
        <v>332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2</v>
      </c>
      <c r="D72" s="205">
        <v>10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</v>
      </c>
      <c r="D75" s="209">
        <f>SUM(D67:D74)</f>
        <v>10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59</v>
      </c>
      <c r="H79" s="216">
        <f>H71+H74+H75+H76</f>
        <v>332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6</v>
      </c>
      <c r="D88" s="205"/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2</v>
      </c>
      <c r="D89" s="205">
        <v>2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8</v>
      </c>
      <c r="D91" s="209">
        <f>SUM(D87:D90)</f>
        <v>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10</v>
      </c>
      <c r="D93" s="209">
        <f>D64+D75+D84+D91+D92</f>
        <v>12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10</v>
      </c>
      <c r="D94" s="218">
        <f>D93+D55</f>
        <v>12</v>
      </c>
      <c r="E94" s="558" t="s">
        <v>270</v>
      </c>
      <c r="F94" s="345" t="s">
        <v>271</v>
      </c>
      <c r="G94" s="219">
        <f>G36+G39+G55+G79</f>
        <v>10</v>
      </c>
      <c r="H94" s="219">
        <f>H36+H39+H55+H79</f>
        <v>12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869</v>
      </c>
      <c r="B98" s="539"/>
      <c r="C98" s="598" t="s">
        <v>857</v>
      </c>
      <c r="D98" s="598"/>
      <c r="E98" s="59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8" t="s">
        <v>858</v>
      </c>
      <c r="D100" s="599"/>
      <c r="E100" s="599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D1" sqref="D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МАДАРА ЮРЪП АД</v>
      </c>
      <c r="F2" s="602" t="s">
        <v>2</v>
      </c>
      <c r="G2" s="602"/>
      <c r="H2" s="353">
        <f>'справка №1-БАЛАНС'!H3</f>
        <v>200341288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01.01.2015 - 31.03.2015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17</v>
      </c>
      <c r="D10" s="79">
        <v>7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2</v>
      </c>
      <c r="D12" s="79">
        <v>10</v>
      </c>
      <c r="E12" s="366" t="s">
        <v>78</v>
      </c>
      <c r="F12" s="365" t="s">
        <v>295</v>
      </c>
      <c r="G12" s="87"/>
      <c r="H12" s="87"/>
    </row>
    <row r="13" spans="1:18" ht="12">
      <c r="A13" s="363" t="s">
        <v>296</v>
      </c>
      <c r="B13" s="364" t="s">
        <v>297</v>
      </c>
      <c r="C13" s="79"/>
      <c r="D13" s="79"/>
      <c r="E13" s="367" t="s">
        <v>51</v>
      </c>
      <c r="F13" s="368" t="s">
        <v>298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/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19</v>
      </c>
      <c r="D19" s="82">
        <f>SUM(D9:D15)+D16</f>
        <v>17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19</v>
      </c>
      <c r="D28" s="83">
        <f>D26+D19</f>
        <v>17</v>
      </c>
      <c r="E28" s="174" t="s">
        <v>337</v>
      </c>
      <c r="F28" s="370" t="s">
        <v>338</v>
      </c>
      <c r="G28" s="88">
        <f>G13+G15+G24</f>
        <v>0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19</v>
      </c>
      <c r="H30" s="90">
        <f>IF((D28-H28)&gt;0,D28-H28,0)</f>
        <v>17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343</v>
      </c>
      <c r="C31" s="79"/>
      <c r="D31" s="79"/>
      <c r="E31" s="361" t="s">
        <v>851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19</v>
      </c>
      <c r="D33" s="82">
        <f>D28-D31+D32</f>
        <v>17</v>
      </c>
      <c r="E33" s="174" t="s">
        <v>351</v>
      </c>
      <c r="F33" s="370" t="s">
        <v>352</v>
      </c>
      <c r="G33" s="90">
        <f>G32-G31+G28</f>
        <v>0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19</v>
      </c>
      <c r="H34" s="88">
        <f>IF((D33-H33)&gt;0,D33-H33,0)</f>
        <v>17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19</v>
      </c>
      <c r="H39" s="91">
        <f>IF(H34&gt;0,IF(D35+H34&lt;0,0,D35+H34),IF(D34-D35&lt;0,D35-D34,0))</f>
        <v>17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19</v>
      </c>
      <c r="H41" s="85">
        <f>IF(D39=0,IF(H39-H40&gt;0,H39-H40+D40,0),IF(D39-D40&lt;0,D40-D39+H40,0))</f>
        <v>17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19</v>
      </c>
      <c r="D42" s="86">
        <f>D33+D35+D39</f>
        <v>17</v>
      </c>
      <c r="E42" s="177" t="s">
        <v>378</v>
      </c>
      <c r="F42" s="178" t="s">
        <v>379</v>
      </c>
      <c r="G42" s="90">
        <f>G39+G33</f>
        <v>19</v>
      </c>
      <c r="H42" s="90">
        <f>H39+H33</f>
        <v>17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870</v>
      </c>
      <c r="C44" s="532" t="s">
        <v>381</v>
      </c>
      <c r="D44" s="600" t="s">
        <v>859</v>
      </c>
      <c r="E44" s="600"/>
      <c r="F44" s="600"/>
      <c r="G44" s="600"/>
      <c r="H44" s="600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1" t="s">
        <v>860</v>
      </c>
      <c r="E46" s="601"/>
      <c r="F46" s="601"/>
      <c r="G46" s="601"/>
      <c r="H46" s="601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МАДАРА ЮРЪП АД</v>
      </c>
      <c r="C4" s="397" t="s">
        <v>2</v>
      </c>
      <c r="D4" s="353">
        <f>'справка №1-БАЛАНС'!H3</f>
        <v>200341288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01.01.2015 - 31.03.2015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/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-19</v>
      </c>
      <c r="D11" s="92">
        <v>-80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</v>
      </c>
      <c r="D13" s="92">
        <v>-6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f>9-2</f>
        <v>7</v>
      </c>
      <c r="D14" s="92">
        <v>10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-14</v>
      </c>
      <c r="D20" s="93">
        <f>SUM(D10:D19)</f>
        <v>-76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20</v>
      </c>
      <c r="D36" s="92">
        <v>80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20</v>
      </c>
      <c r="D42" s="93">
        <f>SUM(D34:D41)</f>
        <v>80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6</v>
      </c>
      <c r="D43" s="93">
        <f>D42+D32+D20</f>
        <v>4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2</v>
      </c>
      <c r="D44" s="184">
        <v>9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8</v>
      </c>
      <c r="D45" s="93">
        <f>D44+D43</f>
        <v>13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2</v>
      </c>
      <c r="D47" s="94">
        <v>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3" t="s">
        <v>859</v>
      </c>
      <c r="D50" s="603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3" t="s">
        <v>860</v>
      </c>
      <c r="D52" s="603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23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4" t="s">
        <v>459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МАДАРА ЮРЪП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200341288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01.01.2015 - 31.03.2015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-424</v>
      </c>
      <c r="K11" s="98"/>
      <c r="L11" s="424">
        <f>SUM(C11:K11)</f>
        <v>-374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-424</v>
      </c>
      <c r="K15" s="99">
        <f t="shared" si="2"/>
        <v>0</v>
      </c>
      <c r="L15" s="424">
        <f t="shared" si="1"/>
        <v>-374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-19</v>
      </c>
      <c r="K16" s="98"/>
      <c r="L16" s="424">
        <f t="shared" si="1"/>
        <v>-19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-443</v>
      </c>
      <c r="K29" s="97">
        <f t="shared" si="6"/>
        <v>0</v>
      </c>
      <c r="L29" s="424">
        <f t="shared" si="1"/>
        <v>-393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-443</v>
      </c>
      <c r="K32" s="97">
        <f t="shared" si="7"/>
        <v>0</v>
      </c>
      <c r="L32" s="424">
        <f t="shared" si="1"/>
        <v>-393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872</v>
      </c>
      <c r="B35" s="37"/>
      <c r="C35" s="24"/>
      <c r="D35" s="605" t="s">
        <v>862</v>
      </c>
      <c r="E35" s="605"/>
      <c r="F35" s="605" t="s">
        <v>859</v>
      </c>
      <c r="G35" s="605"/>
      <c r="H35" s="605"/>
      <c r="I35" s="605"/>
      <c r="J35" s="24" t="s">
        <v>861</v>
      </c>
      <c r="K35" s="24"/>
      <c r="L35" s="605" t="s">
        <v>860</v>
      </c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4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МАДАРА ЮРЪП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200341288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01.01.2015 - 31.03.2015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 t="str">
        <f>'справка №1-БАЛАНС'!H4</f>
        <v> </v>
      </c>
      <c r="Q3" s="625"/>
      <c r="R3" s="354"/>
    </row>
    <row r="4" spans="1:18" ht="12.75">
      <c r="A4" s="436" t="s">
        <v>522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0" t="s">
        <v>528</v>
      </c>
      <c r="R5" s="620" t="s">
        <v>529</v>
      </c>
    </row>
    <row r="6" spans="1:18" s="44" customFormat="1" ht="48">
      <c r="A6" s="613"/>
      <c r="B6" s="614"/>
      <c r="C6" s="61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1"/>
      <c r="R6" s="62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852</v>
      </c>
      <c r="B15" s="466" t="s">
        <v>853</v>
      </c>
      <c r="C15" s="564" t="s">
        <v>854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0</v>
      </c>
      <c r="E17" s="248">
        <f>SUM(E9:E16)</f>
        <v>0</v>
      </c>
      <c r="F17" s="248">
        <f>SUM(F9:F16)</f>
        <v>0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849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0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0</v>
      </c>
      <c r="H40" s="547">
        <f t="shared" si="13"/>
        <v>0</v>
      </c>
      <c r="I40" s="547">
        <f t="shared" si="13"/>
        <v>0</v>
      </c>
      <c r="J40" s="547">
        <f t="shared" si="13"/>
        <v>0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873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17"/>
      <c r="L44" s="617"/>
      <c r="M44" s="617"/>
      <c r="N44" s="617"/>
      <c r="O44" s="618" t="s">
        <v>864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67">
      <selection activeCell="A110" sqref="A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МАДАРА ЮРЪП АД</v>
      </c>
      <c r="B3" s="633"/>
      <c r="C3" s="353" t="s">
        <v>2</v>
      </c>
      <c r="E3" s="353">
        <f>'справка №1-БАЛАНС'!H3</f>
        <v>200341288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01.01.2015 - 31.03.2015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2</v>
      </c>
      <c r="D33" s="150">
        <f>SUM(D34:D37)</f>
        <v>2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2</v>
      </c>
      <c r="D35" s="153">
        <v>2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2</v>
      </c>
      <c r="D43" s="149">
        <f>D24+D28+D29+D31+D30+D32+D33+D38</f>
        <v>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2</v>
      </c>
      <c r="D44" s="148">
        <f>D43+D21+D19+D9</f>
        <v>2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344</v>
      </c>
      <c r="D52" s="148">
        <f>SUM(D53:D55)</f>
        <v>0</v>
      </c>
      <c r="E52" s="165">
        <f>C52-D52</f>
        <v>344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344</v>
      </c>
      <c r="D53" s="153"/>
      <c r="E53" s="165">
        <f>C53-D53</f>
        <v>344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344</v>
      </c>
      <c r="D66" s="148">
        <f>D52+D56+D61+D62+D63+D64</f>
        <v>0</v>
      </c>
      <c r="E66" s="165">
        <f t="shared" si="1"/>
        <v>344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57</v>
      </c>
      <c r="D85" s="149">
        <f>SUM(D86:D90)+D94</f>
        <v>57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46</v>
      </c>
      <c r="D87" s="153">
        <v>46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11</v>
      </c>
      <c r="D89" s="153">
        <v>11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</v>
      </c>
      <c r="D95" s="153">
        <v>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59</v>
      </c>
      <c r="D96" s="149">
        <f>D85+D80+D75+D71+D95</f>
        <v>59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403</v>
      </c>
      <c r="D97" s="149">
        <f>D96+D68+D66</f>
        <v>59</v>
      </c>
      <c r="E97" s="149">
        <f>E96+E68+E66</f>
        <v>344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874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779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6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МАДАРА ЮРЪП АД</v>
      </c>
      <c r="D4" s="628"/>
      <c r="E4" s="628"/>
      <c r="F4" s="578"/>
      <c r="G4" s="580" t="s">
        <v>2</v>
      </c>
      <c r="H4" s="580"/>
      <c r="I4" s="589">
        <f>'справка №1-БАЛАНС'!H3</f>
        <v>200341288</v>
      </c>
    </row>
    <row r="5" spans="1:9" ht="15">
      <c r="A5" s="522" t="s">
        <v>5</v>
      </c>
      <c r="B5" s="579"/>
      <c r="C5" s="606" t="str">
        <f>'справка №1-БАЛАНС'!E5</f>
        <v>01.01.2015 - 31.03.2015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874</v>
      </c>
      <c r="B30" s="636"/>
      <c r="C30" s="636"/>
      <c r="D30" s="568" t="s">
        <v>865</v>
      </c>
      <c r="E30" s="635" t="s">
        <v>859</v>
      </c>
      <c r="F30" s="635"/>
      <c r="G30" s="635"/>
      <c r="H30" s="519" t="s">
        <v>779</v>
      </c>
      <c r="I30" s="635" t="s">
        <v>860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8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817</v>
      </c>
      <c r="B2" s="199"/>
      <c r="C2" s="199"/>
      <c r="D2" s="199"/>
      <c r="E2" s="199"/>
      <c r="F2" s="199"/>
    </row>
    <row r="3" spans="1:6" ht="12.75" customHeight="1">
      <c r="A3" s="199" t="s">
        <v>818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МАДАРА ЮРЪП АД</v>
      </c>
      <c r="C5" s="627"/>
      <c r="D5" s="587"/>
      <c r="E5" s="353" t="s">
        <v>2</v>
      </c>
      <c r="F5" s="590">
        <f>'справка №1-БАЛАНС'!H3</f>
        <v>200341288</v>
      </c>
    </row>
    <row r="6" spans="1:13" ht="15" customHeight="1">
      <c r="A6" s="54" t="s">
        <v>819</v>
      </c>
      <c r="B6" s="606" t="str">
        <f>'справка №1-БАЛАНС'!E5</f>
        <v>01.01.2015 - 31.03.2015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820</v>
      </c>
      <c r="B8" s="60" t="s">
        <v>8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8" customHeight="1">
      <c r="A11" s="66" t="s">
        <v>826</v>
      </c>
      <c r="B11" s="67"/>
      <c r="C11" s="536"/>
      <c r="D11" s="536"/>
      <c r="E11" s="536"/>
      <c r="F11" s="536"/>
    </row>
    <row r="12" spans="1:6" ht="14.25" customHeight="1">
      <c r="A12" s="66" t="s">
        <v>827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828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829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833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1"/>
    </row>
    <row r="81" spans="1:6" ht="14.25" customHeight="1">
      <c r="A81" s="66" t="s">
        <v>826</v>
      </c>
      <c r="B81" s="70"/>
      <c r="C81" s="536"/>
      <c r="D81" s="536"/>
      <c r="E81" s="536"/>
      <c r="F81" s="551"/>
    </row>
    <row r="82" spans="1:6" ht="12.75">
      <c r="A82" s="66" t="s">
        <v>827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828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869</v>
      </c>
      <c r="B151" s="561"/>
      <c r="C151" s="638" t="s">
        <v>866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867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Alex_CFO</cp:lastModifiedBy>
  <cp:lastPrinted>2004-04-29T08:37:36Z</cp:lastPrinted>
  <dcterms:created xsi:type="dcterms:W3CDTF">2000-06-29T12:02:40Z</dcterms:created>
  <dcterms:modified xsi:type="dcterms:W3CDTF">2015-04-27T21:49:00Z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