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36" yWindow="945" windowWidth="11655" windowHeight="9915" tabRatio="98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<sst xmlns="http://schemas.openxmlformats.org/spreadsheetml/2006/main" count="1055" uniqueCount="875">
  <si>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</si>
  <si>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</si>
  <si>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</si>
  <si>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</si>
  <si>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</si>
  <si>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</si>
  <si>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</si>
  <si>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</si>
  <si>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</si>
  <si>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</si>
  <si>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</si>
  <si>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</si>
  <si>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</si>
  <si>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</si>
  <si>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</si>
  <si>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</si>
  <si>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</si>
  <si>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</si>
  <si>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</si>
  <si>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</si>
  <si>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</si>
  <si>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</si>
  <si>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</si>
  <si>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</si>
  <si>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</si>
  <si>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</si>
  <si>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</si>
  <si>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</si>
  <si>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</si>
  <si>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</si>
  <si>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</si>
  <si>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</si>
  <si>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</si>
  <si>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</si>
  <si>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</si>
  <si>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</si>
  <si>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</si>
  <si>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</si>
  <si>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</si>
  <si>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</si>
  <si>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</si>
  <si>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</si>
  <si>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</si>
  <si>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</si>
  <si>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</si>
  <si>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</si>
  <si>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</si>
  <si>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</si>
  <si>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</si>
  <si>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</si>
  <si>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</si>
  <si>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</si>
  <si>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</si>
  <si>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</si>
  <si>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</si>
  <si>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</si>
  <si>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</si>
  <si>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</si>
  <si>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</si>
  <si>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</si>
  <si>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</si>
  <si>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</si>
  <si>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</si>
  <si>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</si>
  <si>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</si>
  <si>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</si>
  <si>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</si>
  <si>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</si>
  <si>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</si>
  <si>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</si>
  <si>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</si>
  <si>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</si>
  <si>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</si>
  <si>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</si>
  <si>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</si>
  <si>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</si>
  <si>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</si>
  <si>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</si>
  <si>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</si>
  <si>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</si>
  <si>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</si>
  <si>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</si>
  <si>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</si>
  <si>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</si>
  <si>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</si>
  <si>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</si>
  <si>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</si>
  <si>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</si>
  <si>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</si>
  <si>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</si>
  <si>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</si>
  <si>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</si>
  <si>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</si>
  <si>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</si>
  <si>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</si>
  <si>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</si>
  <si>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</si>
  <si>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</si>
  <si>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</si>
  <si>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</si>
  <si>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</si>
  <si>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</si>
  <si>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</si>
  <si>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</si>
  <si>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</si>
  <si>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</si>
  <si>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</si>
  <si>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</si>
  <si>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</si>
  <si>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</si>
  <si>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</si>
  <si>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</si>
  <si>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</si>
  <si>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</si>
  <si>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</si>
  <si>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</si>
  <si>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</si>
  <si>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</si>
  <si>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</si>
  <si>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</si>
  <si>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</si>
  <si>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</si>
  <si>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</si>
  <si>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</si>
  <si>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</si>
  <si>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</si>
  <si>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</si>
  <si>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</si>
  <si>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</si>
  <si>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</si>
  <si>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</si>
  <si>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</si>
  <si>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</si>
  <si>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</si>
  <si>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</si>
  <si>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</si>
  <si>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</si>
  <si>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</si>
  <si>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</si>
  <si>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</si>
  <si>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</si>
  <si>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</si>
  <si>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</si>
  <si>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</si>
  <si>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</si>
  <si>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</si>
  <si>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</si>
  <si>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</si>
  <si>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</si>
  <si>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</si>
  <si>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</si>
  <si>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</si>
  <si>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</si>
  <si>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</si>
  <si>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</si>
  <si>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</si>
  <si>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</si>
  <si>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</si>
  <si>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</si>
  <si>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</si>
  <si>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</si>
  <si>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</si>
  <si>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</si>
  <si>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</si>
  <si>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</si>
  <si>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</si>
  <si>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</si>
  <si>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</si>
  <si>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</si>
  <si>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</si>
  <si>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</si>
  <si>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</si>
  <si>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</si>
  <si>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</si>
  <si>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</si>
  <si>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</si>
  <si>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</si>
  <si>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</si>
  <si>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</si>
  <si>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</si>
  <si>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</si>
  <si>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</si>
  <si>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</si>
  <si>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</si>
  <si>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</si>
  <si>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</si>
  <si>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</si>
  <si>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</si>
  <si>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</si>
  <si>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</si>
  <si>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</si>
  <si>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</si>
  <si>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</si>
  <si>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</si>
  <si>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</si>
  <si>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</si>
  <si>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</si>
  <si>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</si>
  <si>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</si>
  <si>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</si>
  <si>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</si>
  <si>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</si>
  <si>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</si>
  <si>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</si>
  <si>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</si>
  <si>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</si>
  <si>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</si>
  <si>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</si>
  <si>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</si>
  <si>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</si>
  <si>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</si>
  <si>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</si>
  <si>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</si>
  <si>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</si>
  <si>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</si>
  <si>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</si>
  <si>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</si>
  <si>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</si>
  <si>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</si>
  <si>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</si>
  <si>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</si>
  <si>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</si>
  <si>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</si>
  <si>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</si>
  <si>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</si>
  <si>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</si>
  <si>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</si>
  <si>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</si>
  <si>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</si>
  <si>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</si>
  <si>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</si>
  <si>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</si>
  <si>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</si>
  <si>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</si>
  <si>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</si>
  <si>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</si>
  <si>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</si>
  <si>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</si>
  <si>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</si>
  <si>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</si>
  <si>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</si>
  <si>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</si>
  <si>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</si>
  <si>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</si>
  <si>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</si>
  <si>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</si>
  <si>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</si>
  <si>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</si>
  <si>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</si>
  <si>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</si>
  <si>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</si>
  <si>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</si>
  <si>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</si>
  <si>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</si>
  <si>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</si>
  <si>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</si>
  <si>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</si>
  <si>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</si>
  <si>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</si>
  <si>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</si>
  <si>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</si>
  <si>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</si>
  <si>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</si>
  <si>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</si>
  <si>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</si>
  <si>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</si>
  <si>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</si>
  <si>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</si>
  <si>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</si>
  <si>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</si>
  <si>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</si>
  <si>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</si>
  <si>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</si>
  <si>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</si>
  <si>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</si>
  <si>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</si>
  <si>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</si>
  <si>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</si>
  <si>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</si>
  <si>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</si>
  <si>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</si>
  <si>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</si>
  <si>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</si>
  <si>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</si>
  <si>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</si>
  <si>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</si>
  <si>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</si>
  <si>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</si>
  <si>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</si>
  <si>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</si>
  <si>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</si>
  <si>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</si>
  <si>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</si>
  <si>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</si>
  <si>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</si>
  <si>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</si>
  <si>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</si>
  <si>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</si>
  <si>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</si>
  <si>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</si>
  <si>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</si>
  <si>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</si>
  <si>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</si>
  <si>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</si>
  <si>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</si>
  <si>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</si>
  <si>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</si>
  <si>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</si>
  <si>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</si>
  <si>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</si>
  <si>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</si>
  <si>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</si>
  <si>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</si>
  <si>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</si>
  <si>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</si>
  <si>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</si>
  <si>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</si>
  <si>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</si>
  <si>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</si>
  <si>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</si>
  <si>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</si>
  <si>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</si>
  <si>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</si>
  <si>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</si>
  <si>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</si>
  <si>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</si>
  <si>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</si>
  <si>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</si>
  <si>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</si>
  <si>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</si>
  <si>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</si>
  <si>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</si>
  <si>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</si>
  <si>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</si>
  <si>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</si>
  <si>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</si>
  <si>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</si>
  <si>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</si>
  <si>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</si>
  <si>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</si>
  <si>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</si>
  <si>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</si>
  <si>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</si>
  <si>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</si>
  <si>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</si>
  <si>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</si>
  <si>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</si>
  <si>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</si>
  <si>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</si>
  <si>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</si>
  <si>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</si>
  <si>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</si>
  <si>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</si>
  <si>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</si>
  <si>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</si>
  <si>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</si>
  <si>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</si>
  <si>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</si>
  <si>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</si>
  <si>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</si>
  <si>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</si>
  <si>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</si>
  <si>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</si>
  <si>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</si>
  <si>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</si>
  <si>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</si>
  <si>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</si>
  <si>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</si>
  <si>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</si>
  <si>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</si>
  <si>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</si>
  <si>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</si>
  <si>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</si>
  <si>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</si>
  <si>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</si>
  <si>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</si>
  <si>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</si>
  <si>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</si>
  <si>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</si>
  <si>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</si>
  <si>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</si>
  <si>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</si>
  <si>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</si>
  <si>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</si>
  <si>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</si>
  <si>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</si>
  <si>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</si>
  <si>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</si>
  <si>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</si>
  <si>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</si>
  <si>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</si>
  <si>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</si>
  <si>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</si>
  <si>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</si>
  <si>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</si>
  <si>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</si>
  <si>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</si>
  <si>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</si>
  <si>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</si>
  <si>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</si>
  <si>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</si>
  <si>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</si>
  <si>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</si>
  <si>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</si>
  <si>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</si>
  <si>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</si>
  <si>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</si>
  <si>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</si>
  <si>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</si>
  <si>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</si>
  <si>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</si>
  <si>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</si>
  <si>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</si>
  <si>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</si>
  <si>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</si>
  <si>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</si>
  <si>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</si>
  <si>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</si>
  <si>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</si>
  <si>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</si>
  <si>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</si>
  <si>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</si>
  <si>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</si>
  <si>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</si>
  <si>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</si>
  <si>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</si>
  <si>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</si>
  <si>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</si>
  <si>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</si>
  <si>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</si>
  <si>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</si>
  <si>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</si>
  <si>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</si>
  <si>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</si>
  <si>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</si>
  <si>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</si>
  <si>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</si>
  <si>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</si>
  <si>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</si>
  <si>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</si>
  <si>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</si>
  <si>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</si>
  <si>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</si>
  <si>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</si>
  <si>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</si>
  <si>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</si>
  <si>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</si>
  <si>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</si>
  <si>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</si>
  <si>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</si>
  <si>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</si>
  <si>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</si>
  <si>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</si>
  <si>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</si>
  <si>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</si>
  <si>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</si>
  <si>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</si>
  <si>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</si>
  <si>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</si>
  <si>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</si>
  <si>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</si>
  <si>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</si>
  <si>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</si>
  <si>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</si>
  <si>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</si>
  <si>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</si>
  <si>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</si>
  <si>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</si>
  <si>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</si>
  <si>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</si>
  <si>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</si>
  <si>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</si>
  <si>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</si>
  <si>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</si>
  <si>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</si>
  <si>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</si>
  <si>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</si>
  <si>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</si>
  <si>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</si>
  <si>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</si>
  <si>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</si>
  <si>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</si>
  <si>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</si>
  <si>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</si>
  <si>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</si>
  <si>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</si>
  <si>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</si>
  <si>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</si>
  <si>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</si>
  <si>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</si>
  <si>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</si>
  <si>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</si>
  <si>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</si>
  <si>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</si>
  <si>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</si>
  <si>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</si>
  <si>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</si>
  <si>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</si>
  <si>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</si>
  <si>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</si>
  <si>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</si>
  <si>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</si>
  <si>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</si>
  <si>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</si>
  <si>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</si>
  <si>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</si>
  <si>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</si>
  <si>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</si>
  <si>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</si>
  <si>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</si>
  <si>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</si>
  <si>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</si>
  <si>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</si>
  <si>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</si>
  <si>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</si>
  <si>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</si>
  <si>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</si>
  <si>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</si>
  <si>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</si>
  <si>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</si>
  <si>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</si>
  <si>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</si>
  <si>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</si>
  <si>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</si>
  <si>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</si>
  <si>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</si>
  <si>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</si>
  <si>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</si>
  <si>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</si>
  <si>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</si>
  <si>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</si>
  <si>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</si>
  <si>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</si>
  <si>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</si>
  <si>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</si>
  <si>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</si>
  <si>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</si>
  <si>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</si>
  <si>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</si>
  <si>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</si>
  <si>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</si>
  <si>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</si>
  <si>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</si>
  <si>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</si>
  <si>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</si>
  <si>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</si>
  <si>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</si>
  <si>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</si>
  <si>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</si>
  <si>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</si>
  <si>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</si>
  <si>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</si>
  <si>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</si>
  <si>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</si>
  <si>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</si>
  <si>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</si>
  <si>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</si>
  <si>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</si>
  <si>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</si>
  <si>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</si>
  <si>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</si>
  <si>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</si>
  <si>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</si>
  <si>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</si>
  <si>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</si>
  <si>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</si>
  <si>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</si>
  <si>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</si>
  <si>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</si>
  <si>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</si>
  <si>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</si>
  <si>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</si>
  <si>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</si>
  <si>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</si>
  <si>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</si>
  <si>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</si>
  <si>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</si>
  <si>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</si>
  <si>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</si>
  <si>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</si>
  <si>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</si>
  <si>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</si>
  <si>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</si>
  <si>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</si>
  <si>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</si>
  <si>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</si>
  <si>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</si>
  <si>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</si>
  <si>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</si>
  <si>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</si>
  <si>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</si>
  <si>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</si>
  <si>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</si>
  <si>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</si>
  <si>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</si>
  <si>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</si>
  <si>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</si>
  <si>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</si>
  <si>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</si>
  <si>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</si>
  <si>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</si>
  <si>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</si>
  <si>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</si>
  <si>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</si>
  <si>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</si>
  <si>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</si>
  <si>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</si>
  <si>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</si>
  <si>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</si>
  <si>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</si>
  <si>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</si>
  <si>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</si>
  <si>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</si>
  <si>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</si>
  <si>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</si>
  <si>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</si>
  <si>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</si>
  <si>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</si>
  <si>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</si>
  <si>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</si>
  <si>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</si>
  <si>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</si>
  <si>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</si>
  <si>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</si>
  <si>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</si>
  <si>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</si>
  <si>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</si>
  <si>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</si>
  <si>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</si>
  <si>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</si>
  <si>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</si>
  <si>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</si>
  <si>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</si>
  <si>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</si>
  <si>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</si>
  <si>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</si>
  <si>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</si>
  <si>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</si>
  <si>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</si>
  <si>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</si>
  <si>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</si>
  <si>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</si>
  <si>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</si>
  <si>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</si>
  <si>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</si>
  <si>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</si>
  <si>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</si>
  <si>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</si>
  <si>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</si>
  <si>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</si>
  <si>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</si>
  <si>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</si>
  <si>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</si>
  <si>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</si>
  <si>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</si>
  <si>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</si>
  <si>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</si>
  <si>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</si>
  <si>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</si>
  <si>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</si>
  <si>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</si>
  <si>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</si>
  <si>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</si>
  <si>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</si>
  <si>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</si>
  <si>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</si>
  <si>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</si>
  <si>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</si>
  <si>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</si>
  <si>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</si>
  <si>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</si>
  <si>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</si>
  <si>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</si>
  <si>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</si>
  <si>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</si>
  <si>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</si>
  <si>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</si>
  <si>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</si>
  <si>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</si>
  <si>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</si>
  <si>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</si>
  <si>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</si>
  <si>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</si>
  <si>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</si>
  <si>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</si>
  <si>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</si>
  <si>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</si>
  <si>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</si>
  <si>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</si>
  <si>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</si>
  <si>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</si>
  <si>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</si>
  <si>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</si>
  <si>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</si>
  <si>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</si>
  <si>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</si>
  <si>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</si>
  <si>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</si>
  <si>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</si>
  <si>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</si>
  <si>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</si>
  <si>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</si>
  <si>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</si>
  <si>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</si>
  <si>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</si>
  <si>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</si>
  <si>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</si>
  <si>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</si>
  <si>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</si>
  <si>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</si>
  <si>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</si>
  <si>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</si>
  <si>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</si>
  <si>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</si>
  <si>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</si>
  <si>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</si>
  <si>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</si>
  <si>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</si>
  <si>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</si>
  <si>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</si>
  <si>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</si>
  <si>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</si>
  <si>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</si>
  <si>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</si>
  <si>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</si>
  <si>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</si>
  <si>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</si>
  <si>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</si>
  <si>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</si>
  <si>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</si>
  <si>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</si>
  <si>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</si>
  <si>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</si>
  <si>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</si>
  <si>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</si>
  <si>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</si>
  <si>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</si>
  <si>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</si>
  <si>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</si>
  <si>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</si>
  <si>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</si>
  <si>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</si>
  <si>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</si>
  <si>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</si>
  <si>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</si>
  <si>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</si>
  <si>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</si>
  <si>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</si>
  <si>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</si>
  <si>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</si>
  <si>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</si>
  <si>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</si>
  <si>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</si>
  <si>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</si>
  <si>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</si>
  <si>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</si>
  <si>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</si>
  <si>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</si>
  <si>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</si>
  <si>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</si>
  <si>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</si>
  <si>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</si>
  <si>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</si>
  <si>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</si>
  <si>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</si>
  <si>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</si>
  <si>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</si>
  <si>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</si>
  <si>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</si>
  <si>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</si>
  <si>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</si>
  <si>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</si>
  <si>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</si>
  <si>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</si>
  <si>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</si>
  <si>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</si>
  <si>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</si>
  <si>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</si>
  <si>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</si>
  <si>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</si>
  <si>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</si>
  <si>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</si>
  <si>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</si>
  <si>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</si>
  <si>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</si>
  <si>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</si>
  <si>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</si>
  <si>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</si>
  <si>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</si>
  <si>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</si>
  <si>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</si>
  <si>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</si>
  <si>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</si>
  <si>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</si>
  <si>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</si>
  <si>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</si>
  <si>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</si>
  <si>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</si>
  <si>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</si>
  <si>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</si>
  <si>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</si>
  <si>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</si>
  <si>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</si>
  <si>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</si>
  <si>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</si>
  <si>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</si>
  <si>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</si>
  <si>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</si>
  <si>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</si>
  <si>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</si>
  <si>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</si>
  <si>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</si>
  <si>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</si>
  <si>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</si>
  <si>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</si>
  <si>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</si>
  <si>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</si>
  <si>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</si>
  <si>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</si>
  <si>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</si>
  <si>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</si>
  <si>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</si>
  <si>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</si>
  <si>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</si>
  <si>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</si>
  <si>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</si>
  <si>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</si>
  <si>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</si>
  <si>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</si>
  <si>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</si>
  <si>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</si>
  <si>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</si>
  <si>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</si>
  <si>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</si>
  <si>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</si>
  <si>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</si>
  <si>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</si>
  <si>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</si>
  <si>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</si>
  <si>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</si>
  <si>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</si>
  <si>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</si>
  <si>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</si>
  <si>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</si>
  <si>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</si>
  <si>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</si>
  <si>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</si>
  <si>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</si>
  <si>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</si>
  <si>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</si>
  <si>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</si>
  <si>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</si>
  <si>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</si>
  <si>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</si>
  <si>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</si>
  <si>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</si>
  <si>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</si>
  <si>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</si>
  <si>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</si>
  <si>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</si>
  <si>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</si>
  <si>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</si>
  <si>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</si>
  <si>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</si>
  <si>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</si>
  <si>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Деспред АД</t>
  </si>
  <si>
    <t>неконсолидиран</t>
  </si>
  <si>
    <t>05-277</t>
  </si>
  <si>
    <t>1.Булкомби</t>
  </si>
  <si>
    <t>1. Транзитна зона Варна АД</t>
  </si>
  <si>
    <t>2. Химимпорт АД</t>
  </si>
  <si>
    <t>3. ЗПАД Алианц България</t>
  </si>
  <si>
    <t>4. СБЗ Бургас АД</t>
  </si>
  <si>
    <t xml:space="preserve"> СЧЕТОВОДЕН  БАЛАНС </t>
  </si>
  <si>
    <t>30.09.2010г.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</si>
</sst>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B73">
      <selection activeCell="E54" sqref="E54"/>
    </sheetView>
  </sheetViews>
  <sheetFormatPr defaultColWidth="9.00390625" defaultRowHeight="12.75"/>
  <cols>
    <col min="1" max="1" width="43.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625" style="223" customWidth="1"/>
    <col min="6" max="6" width="9.50390625" style="228" customWidth="1"/>
    <col min="7" max="7" width="12.625" style="223" customWidth="1"/>
    <col min="8" max="8" width="18.625" style="229" customWidth="1"/>
    <col min="9" max="9" width="3.50390625" style="203" customWidth="1"/>
    <col min="10" max="16384" width="9.375" style="203" customWidth="1"/>
  </cols>
  <sheetData>
    <row r="1" spans="1:8" ht="15">
      <c r="A1" s="268" t="s">
        <v>873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28.5">
      <c r="A3" s="204" t="s">
        <v>0</v>
      </c>
      <c r="B3" s="268"/>
      <c r="C3" s="268"/>
      <c r="D3" s="268"/>
      <c r="E3" s="575" t="s">
        <v>865</v>
      </c>
      <c r="F3" s="273" t="s">
        <v>1</v>
      </c>
      <c r="G3" s="226"/>
      <c r="H3" s="595">
        <v>121018593</v>
      </c>
    </row>
    <row r="4" spans="1:8" ht="28.5">
      <c r="A4" s="204" t="s">
        <v>2</v>
      </c>
      <c r="B4" s="583"/>
      <c r="C4" s="583"/>
      <c r="D4" s="584"/>
      <c r="E4" s="576" t="s">
        <v>866</v>
      </c>
      <c r="F4" s="224" t="s">
        <v>3</v>
      </c>
      <c r="G4" s="225"/>
      <c r="H4" s="595" t="s">
        <v>867</v>
      </c>
    </row>
    <row r="5" spans="1:8" ht="15">
      <c r="A5" s="204" t="s">
        <v>4</v>
      </c>
      <c r="B5" s="268"/>
      <c r="C5" s="268"/>
      <c r="D5" s="268"/>
      <c r="E5" s="596" t="s">
        <v>874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5" t="s">
        <v>15</v>
      </c>
      <c r="B9" s="285"/>
      <c r="C9" s="286"/>
      <c r="D9" s="287"/>
      <c r="E9" s="553" t="s">
        <v>16</v>
      </c>
      <c r="F9" s="288"/>
      <c r="G9" s="289"/>
      <c r="H9" s="290"/>
    </row>
    <row r="10" spans="1:8" ht="1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1023</v>
      </c>
      <c r="D11" s="205">
        <v>1023</v>
      </c>
      <c r="E11" s="293" t="s">
        <v>21</v>
      </c>
      <c r="F11" s="298" t="s">
        <v>22</v>
      </c>
      <c r="G11" s="206">
        <v>1928</v>
      </c>
      <c r="H11" s="206">
        <v>1928</v>
      </c>
    </row>
    <row r="12" spans="1:8" ht="15">
      <c r="A12" s="291" t="s">
        <v>23</v>
      </c>
      <c r="B12" s="297" t="s">
        <v>24</v>
      </c>
      <c r="C12" s="205">
        <v>1632</v>
      </c>
      <c r="D12" s="205">
        <v>1682</v>
      </c>
      <c r="E12" s="293" t="s">
        <v>25</v>
      </c>
      <c r="F12" s="298" t="s">
        <v>26</v>
      </c>
      <c r="G12" s="207"/>
      <c r="H12" s="207"/>
    </row>
    <row r="13" spans="1:8" ht="15">
      <c r="A13" s="291" t="s">
        <v>27</v>
      </c>
      <c r="B13" s="297" t="s">
        <v>28</v>
      </c>
      <c r="C13" s="205">
        <v>20</v>
      </c>
      <c r="D13" s="205">
        <v>23</v>
      </c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>
        <v>875</v>
      </c>
      <c r="D14" s="205">
        <v>930</v>
      </c>
      <c r="E14" s="299" t="s">
        <v>33</v>
      </c>
      <c r="F14" s="298" t="s">
        <v>34</v>
      </c>
      <c r="G14" s="391"/>
      <c r="H14" s="391"/>
    </row>
    <row r="15" spans="1:8" ht="15">
      <c r="A15" s="291" t="s">
        <v>35</v>
      </c>
      <c r="B15" s="297" t="s">
        <v>36</v>
      </c>
      <c r="C15" s="205">
        <v>305</v>
      </c>
      <c r="D15" s="205">
        <v>362</v>
      </c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>
        <v>21</v>
      </c>
      <c r="D16" s="205">
        <v>54</v>
      </c>
      <c r="E16" s="299" t="s">
        <v>41</v>
      </c>
      <c r="F16" s="298" t="s">
        <v>42</v>
      </c>
      <c r="G16" s="391"/>
      <c r="H16" s="391"/>
    </row>
    <row r="17" spans="1:18" ht="25.5">
      <c r="A17" s="291" t="s">
        <v>43</v>
      </c>
      <c r="B17" s="297" t="s">
        <v>44</v>
      </c>
      <c r="C17" s="205">
        <v>389</v>
      </c>
      <c r="D17" s="205">
        <v>389</v>
      </c>
      <c r="E17" s="299" t="s">
        <v>45</v>
      </c>
      <c r="F17" s="301" t="s">
        <v>46</v>
      </c>
      <c r="G17" s="208">
        <f>G11+G14+G15+G16</f>
        <v>1928</v>
      </c>
      <c r="H17" s="208">
        <f>H11+H14+H15+H16</f>
        <v>1928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>
        <v>20</v>
      </c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4285</v>
      </c>
      <c r="D19" s="209">
        <f>SUM(D11:D18)</f>
        <v>4463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/>
      <c r="D20" s="205"/>
      <c r="E20" s="293" t="s">
        <v>56</v>
      </c>
      <c r="F20" s="298" t="s">
        <v>57</v>
      </c>
      <c r="G20" s="212">
        <v>1417</v>
      </c>
      <c r="H20" s="212">
        <v>1417</v>
      </c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22677</v>
      </c>
      <c r="H21" s="210">
        <f>SUM(H22:H24)</f>
        <v>22677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/>
      <c r="H22" s="206"/>
    </row>
    <row r="23" spans="1:13" ht="15">
      <c r="A23" s="291" t="s">
        <v>65</v>
      </c>
      <c r="B23" s="297" t="s">
        <v>66</v>
      </c>
      <c r="C23" s="205"/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>
        <v>9</v>
      </c>
      <c r="D24" s="205">
        <v>13</v>
      </c>
      <c r="E24" s="293" t="s">
        <v>71</v>
      </c>
      <c r="F24" s="298" t="s">
        <v>72</v>
      </c>
      <c r="G24" s="206">
        <v>22677</v>
      </c>
      <c r="H24" s="206">
        <v>22677</v>
      </c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24094</v>
      </c>
      <c r="H25" s="208">
        <f>H19+H20+H21</f>
        <v>24094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>
        <v>2</v>
      </c>
      <c r="D26" s="205">
        <v>4</v>
      </c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11</v>
      </c>
      <c r="D27" s="209">
        <f>SUM(D23:D26)</f>
        <v>17</v>
      </c>
      <c r="E27" s="309" t="s">
        <v>82</v>
      </c>
      <c r="F27" s="298" t="s">
        <v>83</v>
      </c>
      <c r="G27" s="208">
        <f>SUM(G28:G30)</f>
        <v>-10695</v>
      </c>
      <c r="H27" s="208">
        <f>SUM(H28:H30)</f>
        <v>-1096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>
        <v>830</v>
      </c>
      <c r="H28" s="206">
        <v>830</v>
      </c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>
        <v>-11525</v>
      </c>
      <c r="H29" s="391">
        <v>-1926</v>
      </c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/>
      <c r="H31" s="206"/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>
        <v>-131</v>
      </c>
      <c r="H32" s="391">
        <v>-9599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-10826</v>
      </c>
      <c r="H33" s="208">
        <f>H27+H31+H32</f>
        <v>-10695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853</v>
      </c>
      <c r="B34" s="300" t="s">
        <v>104</v>
      </c>
      <c r="C34" s="209">
        <f>SUM(C35:C38)</f>
        <v>218</v>
      </c>
      <c r="D34" s="209">
        <f>SUM(D35:D38)</f>
        <v>218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/>
      <c r="D35" s="205"/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15196</v>
      </c>
      <c r="H36" s="208">
        <f>H25+H17+H33</f>
        <v>15327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>
        <v>160</v>
      </c>
      <c r="D37" s="205">
        <v>160</v>
      </c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>
        <v>58</v>
      </c>
      <c r="D38" s="205">
        <v>58</v>
      </c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4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4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25.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/>
      <c r="H43" s="206"/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/>
      <c r="H44" s="206"/>
    </row>
    <row r="45" spans="1:15" ht="15">
      <c r="A45" s="291" t="s">
        <v>135</v>
      </c>
      <c r="B45" s="305" t="s">
        <v>136</v>
      </c>
      <c r="C45" s="209">
        <f>C34+C39+C44</f>
        <v>218</v>
      </c>
      <c r="D45" s="209">
        <f>D34+D39+D44</f>
        <v>218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>
        <v>75</v>
      </c>
      <c r="H46" s="206">
        <v>75</v>
      </c>
    </row>
    <row r="47" spans="1:13" ht="15">
      <c r="A47" s="291" t="s">
        <v>142</v>
      </c>
      <c r="B47" s="297" t="s">
        <v>143</v>
      </c>
      <c r="C47" s="205">
        <v>7619</v>
      </c>
      <c r="D47" s="205">
        <v>8061</v>
      </c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>
        <v>2</v>
      </c>
      <c r="H48" s="206">
        <v>9</v>
      </c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77</v>
      </c>
      <c r="H49" s="208">
        <f>SUM(H43:H48)</f>
        <v>84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/>
      <c r="D50" s="205"/>
      <c r="E50" s="293"/>
      <c r="F50" s="298"/>
      <c r="G50" s="308"/>
      <c r="H50" s="208"/>
    </row>
    <row r="51" spans="1:15" ht="27">
      <c r="A51" s="291" t="s">
        <v>154</v>
      </c>
      <c r="B51" s="305" t="s">
        <v>155</v>
      </c>
      <c r="C51" s="209">
        <f>SUM(C47:C50)</f>
        <v>7619</v>
      </c>
      <c r="D51" s="209">
        <f>SUM(D47:D50)</f>
        <v>8061</v>
      </c>
      <c r="E51" s="307" t="s">
        <v>156</v>
      </c>
      <c r="F51" s="301" t="s">
        <v>157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/>
      <c r="D53" s="205"/>
      <c r="E53" s="293" t="s">
        <v>163</v>
      </c>
      <c r="F53" s="301" t="s">
        <v>164</v>
      </c>
      <c r="G53" s="206"/>
      <c r="H53" s="206"/>
    </row>
    <row r="54" spans="1:8" ht="27">
      <c r="A54" s="291" t="s">
        <v>165</v>
      </c>
      <c r="B54" s="305" t="s">
        <v>166</v>
      </c>
      <c r="C54" s="205">
        <v>603</v>
      </c>
      <c r="D54" s="205">
        <v>603</v>
      </c>
      <c r="E54" s="293" t="s">
        <v>167</v>
      </c>
      <c r="F54" s="301" t="s">
        <v>168</v>
      </c>
      <c r="G54" s="206"/>
      <c r="H54" s="206"/>
    </row>
    <row r="55" spans="1:18" ht="25.5">
      <c r="A55" s="325" t="s">
        <v>169</v>
      </c>
      <c r="B55" s="326" t="s">
        <v>170</v>
      </c>
      <c r="C55" s="209">
        <f>C19+C20+C21+C27+C32+C45+C51+C53+C54</f>
        <v>12736</v>
      </c>
      <c r="D55" s="209">
        <f>D19+D20+D21+D27+D32+D45+D51+D53+D54</f>
        <v>13362</v>
      </c>
      <c r="E55" s="293" t="s">
        <v>171</v>
      </c>
      <c r="F55" s="317" t="s">
        <v>172</v>
      </c>
      <c r="G55" s="208">
        <f>G49+G51+G52+G53+G54</f>
        <v>77</v>
      </c>
      <c r="H55" s="208">
        <f>H49+H51+H52+H53+H54</f>
        <v>84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9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>
        <v>44</v>
      </c>
      <c r="D58" s="205">
        <v>46</v>
      </c>
      <c r="E58" s="293" t="s">
        <v>126</v>
      </c>
      <c r="F58" s="328"/>
      <c r="G58" s="308"/>
      <c r="H58" s="208"/>
    </row>
    <row r="59" spans="1:13" ht="25.5">
      <c r="A59" s="291" t="s">
        <v>178</v>
      </c>
      <c r="B59" s="297" t="s">
        <v>179</v>
      </c>
      <c r="C59" s="205"/>
      <c r="D59" s="205"/>
      <c r="E59" s="307" t="s">
        <v>180</v>
      </c>
      <c r="F59" s="298" t="s">
        <v>181</v>
      </c>
      <c r="G59" s="206"/>
      <c r="H59" s="206"/>
      <c r="M59" s="211"/>
    </row>
    <row r="60" spans="1:8" ht="15">
      <c r="A60" s="291" t="s">
        <v>182</v>
      </c>
      <c r="B60" s="297" t="s">
        <v>183</v>
      </c>
      <c r="C60" s="205">
        <v>13</v>
      </c>
      <c r="D60" s="205">
        <v>13</v>
      </c>
      <c r="E60" s="293" t="s">
        <v>184</v>
      </c>
      <c r="F60" s="298" t="s">
        <v>185</v>
      </c>
      <c r="G60" s="206">
        <v>4</v>
      </c>
      <c r="H60" s="206"/>
    </row>
    <row r="61" spans="1:18" ht="15">
      <c r="A61" s="291" t="s">
        <v>186</v>
      </c>
      <c r="B61" s="300" t="s">
        <v>187</v>
      </c>
      <c r="C61" s="205"/>
      <c r="D61" s="205"/>
      <c r="E61" s="299" t="s">
        <v>188</v>
      </c>
      <c r="F61" s="328" t="s">
        <v>189</v>
      </c>
      <c r="G61" s="208">
        <f>SUM(G62:G68)</f>
        <v>1410</v>
      </c>
      <c r="H61" s="208">
        <f>SUM(H62:H68)</f>
        <v>881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/>
      <c r="H62" s="206"/>
    </row>
    <row r="63" spans="1:13" ht="15">
      <c r="A63" s="291" t="s">
        <v>194</v>
      </c>
      <c r="B63" s="297" t="s">
        <v>195</v>
      </c>
      <c r="C63" s="205"/>
      <c r="D63" s="205"/>
      <c r="E63" s="293" t="s">
        <v>196</v>
      </c>
      <c r="F63" s="298" t="s">
        <v>197</v>
      </c>
      <c r="G63" s="206"/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57</v>
      </c>
      <c r="D64" s="209">
        <f>SUM(D58:D63)</f>
        <v>59</v>
      </c>
      <c r="E64" s="293" t="s">
        <v>199</v>
      </c>
      <c r="F64" s="298" t="s">
        <v>200</v>
      </c>
      <c r="G64" s="206">
        <v>1100</v>
      </c>
      <c r="H64" s="206">
        <v>569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/>
      <c r="H65" s="206"/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>
        <v>228</v>
      </c>
      <c r="H66" s="206">
        <v>240</v>
      </c>
    </row>
    <row r="67" spans="1:8" ht="15">
      <c r="A67" s="291" t="s">
        <v>206</v>
      </c>
      <c r="B67" s="297" t="s">
        <v>207</v>
      </c>
      <c r="C67" s="205"/>
      <c r="D67" s="205">
        <v>17</v>
      </c>
      <c r="E67" s="293" t="s">
        <v>208</v>
      </c>
      <c r="F67" s="298" t="s">
        <v>209</v>
      </c>
      <c r="G67" s="206">
        <v>39</v>
      </c>
      <c r="H67" s="206">
        <v>44</v>
      </c>
    </row>
    <row r="68" spans="1:8" ht="15">
      <c r="A68" s="291" t="s">
        <v>210</v>
      </c>
      <c r="B68" s="297" t="s">
        <v>211</v>
      </c>
      <c r="C68" s="205">
        <v>1492</v>
      </c>
      <c r="D68" s="205">
        <v>615</v>
      </c>
      <c r="E68" s="293" t="s">
        <v>212</v>
      </c>
      <c r="F68" s="298" t="s">
        <v>213</v>
      </c>
      <c r="G68" s="206">
        <v>43</v>
      </c>
      <c r="H68" s="206">
        <v>28</v>
      </c>
    </row>
    <row r="69" spans="1:8" ht="15">
      <c r="A69" s="291" t="s">
        <v>214</v>
      </c>
      <c r="B69" s="297" t="s">
        <v>215</v>
      </c>
      <c r="C69" s="205">
        <v>4</v>
      </c>
      <c r="D69" s="205"/>
      <c r="E69" s="307" t="s">
        <v>77</v>
      </c>
      <c r="F69" s="298" t="s">
        <v>216</v>
      </c>
      <c r="G69" s="206">
        <v>76</v>
      </c>
      <c r="H69" s="206">
        <v>205</v>
      </c>
    </row>
    <row r="70" spans="1:8" ht="25.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>
        <v>2049</v>
      </c>
      <c r="D71" s="205">
        <v>2015</v>
      </c>
      <c r="E71" s="309" t="s">
        <v>45</v>
      </c>
      <c r="F71" s="329" t="s">
        <v>223</v>
      </c>
      <c r="G71" s="215">
        <f>G59+G60+G61+G69+G70</f>
        <v>1490</v>
      </c>
      <c r="H71" s="215">
        <f>H59+H60+H61+H69+H70</f>
        <v>1086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/>
      <c r="D72" s="205"/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27">
      <c r="A74" s="291" t="s">
        <v>228</v>
      </c>
      <c r="B74" s="297" t="s">
        <v>229</v>
      </c>
      <c r="C74" s="205">
        <v>264</v>
      </c>
      <c r="D74" s="205">
        <v>246</v>
      </c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3809</v>
      </c>
      <c r="D75" s="209">
        <f>SUM(D67:D74)</f>
        <v>2893</v>
      </c>
      <c r="E75" s="307" t="s">
        <v>159</v>
      </c>
      <c r="F75" s="301" t="s">
        <v>233</v>
      </c>
      <c r="G75" s="206">
        <v>2</v>
      </c>
      <c r="H75" s="206">
        <v>2</v>
      </c>
      <c r="I75" s="346"/>
      <c r="J75" s="346"/>
      <c r="K75" s="346"/>
      <c r="L75" s="346"/>
      <c r="M75" s="346"/>
      <c r="N75" s="346"/>
      <c r="O75" s="346"/>
    </row>
    <row r="76" spans="1:8" ht="27">
      <c r="A76" s="291"/>
      <c r="B76" s="297"/>
      <c r="C76" s="308"/>
      <c r="D76" s="209"/>
      <c r="E76" s="293" t="s">
        <v>234</v>
      </c>
      <c r="F76" s="301" t="s">
        <v>235</v>
      </c>
      <c r="G76" s="206"/>
      <c r="H76" s="206"/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25.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1492</v>
      </c>
      <c r="H79" s="216">
        <f>H71+H74+H75+H76</f>
        <v>1088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>
        <v>37</v>
      </c>
      <c r="D87" s="205">
        <v>55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124</v>
      </c>
      <c r="D88" s="205">
        <v>128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/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161</v>
      </c>
      <c r="D91" s="209">
        <f>SUM(D87:D90)</f>
        <v>183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>
        <v>2</v>
      </c>
      <c r="D92" s="205">
        <v>2</v>
      </c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4029</v>
      </c>
      <c r="D93" s="209">
        <f>D64+D75+D84+D91+D92</f>
        <v>3137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26.25" thickBot="1">
      <c r="A94" s="557" t="s">
        <v>267</v>
      </c>
      <c r="B94" s="344" t="s">
        <v>268</v>
      </c>
      <c r="C94" s="218">
        <f>C93+C55</f>
        <v>16765</v>
      </c>
      <c r="D94" s="218">
        <f>D93+D55</f>
        <v>16499</v>
      </c>
      <c r="E94" s="558" t="s">
        <v>269</v>
      </c>
      <c r="F94" s="345" t="s">
        <v>270</v>
      </c>
      <c r="G94" s="219">
        <f>G36+G39+G55+G79</f>
        <v>16765</v>
      </c>
      <c r="H94" s="219">
        <f>H36+H39+H55+H79</f>
        <v>16499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854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271</v>
      </c>
      <c r="B98" s="539"/>
      <c r="C98" s="601" t="s">
        <v>381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783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:D90 C20:D21 C11:D18 C30:D30 C23:D26 C40:D44 C35:D38 C53:D54 C58:D63 C47:D50 C79:D83 C67:D74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24">
      <selection activeCell="D37" sqref="D37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625" style="27" customWidth="1"/>
    <col min="5" max="5" width="32.50390625" style="32" customWidth="1"/>
    <col min="6" max="6" width="9.00390625" style="32" customWidth="1"/>
    <col min="7" max="7" width="11.375" style="27" customWidth="1"/>
    <col min="8" max="8" width="16.375" style="27" customWidth="1"/>
    <col min="9" max="16384" width="9.37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0</v>
      </c>
      <c r="B2" s="533"/>
      <c r="C2" s="533"/>
      <c r="D2" s="533"/>
      <c r="E2" s="533" t="str">
        <f>'справка №1-БАЛАНС'!E3</f>
        <v>Деспред АД</v>
      </c>
      <c r="F2" s="598" t="s">
        <v>1</v>
      </c>
      <c r="G2" s="598"/>
      <c r="H2" s="353">
        <f>'справка №1-БАЛАНС'!H3</f>
        <v>121018593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3</v>
      </c>
      <c r="G3" s="354"/>
      <c r="H3" s="353" t="str">
        <f>'справка №1-БАЛАНС'!H4</f>
        <v>05-277</v>
      </c>
    </row>
    <row r="4" spans="1:8" ht="17.25" customHeight="1">
      <c r="A4" s="6" t="s">
        <v>4</v>
      </c>
      <c r="B4" s="571"/>
      <c r="C4" s="571"/>
      <c r="D4" s="571"/>
      <c r="E4" s="533" t="str">
        <f>'справка №1-БАЛАНС'!E5</f>
        <v>30.09.2010г.</v>
      </c>
      <c r="F4" s="351"/>
      <c r="G4" s="352"/>
      <c r="H4" s="355" t="s">
        <v>274</v>
      </c>
    </row>
    <row r="5" spans="1:8" ht="24">
      <c r="A5" s="356" t="s">
        <v>275</v>
      </c>
      <c r="B5" s="357" t="s">
        <v>7</v>
      </c>
      <c r="C5" s="356" t="s">
        <v>8</v>
      </c>
      <c r="D5" s="358" t="s">
        <v>12</v>
      </c>
      <c r="E5" s="359" t="s">
        <v>276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24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156</v>
      </c>
      <c r="D9" s="79">
        <v>159</v>
      </c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3410</v>
      </c>
      <c r="D10" s="79">
        <v>2849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>
        <v>181</v>
      </c>
      <c r="D11" s="79">
        <v>193</v>
      </c>
      <c r="E11" s="366" t="s">
        <v>291</v>
      </c>
      <c r="F11" s="365" t="s">
        <v>292</v>
      </c>
      <c r="G11" s="87">
        <v>4257</v>
      </c>
      <c r="H11" s="87">
        <v>3818</v>
      </c>
    </row>
    <row r="12" spans="1:8" ht="12">
      <c r="A12" s="363" t="s">
        <v>293</v>
      </c>
      <c r="B12" s="364" t="s">
        <v>294</v>
      </c>
      <c r="C12" s="79">
        <v>861</v>
      </c>
      <c r="D12" s="79">
        <v>924</v>
      </c>
      <c r="E12" s="366" t="s">
        <v>77</v>
      </c>
      <c r="F12" s="365" t="s">
        <v>295</v>
      </c>
      <c r="G12" s="87">
        <v>297</v>
      </c>
      <c r="H12" s="87">
        <v>537</v>
      </c>
    </row>
    <row r="13" spans="1:18" ht="12">
      <c r="A13" s="363" t="s">
        <v>296</v>
      </c>
      <c r="B13" s="364" t="s">
        <v>297</v>
      </c>
      <c r="C13" s="79">
        <v>153</v>
      </c>
      <c r="D13" s="79">
        <v>172</v>
      </c>
      <c r="E13" s="367" t="s">
        <v>50</v>
      </c>
      <c r="F13" s="368" t="s">
        <v>298</v>
      </c>
      <c r="G13" s="88">
        <f>SUM(G9:G12)</f>
        <v>4554</v>
      </c>
      <c r="H13" s="88">
        <f>SUM(H9:H12)</f>
        <v>4355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24">
      <c r="A14" s="363" t="s">
        <v>299</v>
      </c>
      <c r="B14" s="364" t="s">
        <v>300</v>
      </c>
      <c r="C14" s="79">
        <v>5</v>
      </c>
      <c r="D14" s="79">
        <v>147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20</v>
      </c>
      <c r="D16" s="80">
        <v>34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50</v>
      </c>
      <c r="B19" s="372" t="s">
        <v>314</v>
      </c>
      <c r="C19" s="82">
        <f>SUM(C9:C15)+C16</f>
        <v>4786</v>
      </c>
      <c r="D19" s="82">
        <f>SUM(D9:D15)+D16</f>
        <v>4478</v>
      </c>
      <c r="E19" s="373" t="s">
        <v>315</v>
      </c>
      <c r="F19" s="369" t="s">
        <v>316</v>
      </c>
      <c r="G19" s="87">
        <v>75</v>
      </c>
      <c r="H19" s="87">
        <v>108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>
        <v>58</v>
      </c>
      <c r="H20" s="87">
        <v>0</v>
      </c>
    </row>
    <row r="21" spans="1:8" ht="36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1</v>
      </c>
      <c r="D22" s="79">
        <v>17</v>
      </c>
      <c r="E22" s="373" t="s">
        <v>324</v>
      </c>
      <c r="F22" s="369" t="s">
        <v>325</v>
      </c>
      <c r="G22" s="87">
        <v>10</v>
      </c>
      <c r="H22" s="87">
        <v>6</v>
      </c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24">
      <c r="A24" s="363" t="s">
        <v>330</v>
      </c>
      <c r="B24" s="375" t="s">
        <v>331</v>
      </c>
      <c r="C24" s="79">
        <v>8</v>
      </c>
      <c r="D24" s="79">
        <v>7</v>
      </c>
      <c r="E24" s="367" t="s">
        <v>102</v>
      </c>
      <c r="F24" s="370" t="s">
        <v>332</v>
      </c>
      <c r="G24" s="88">
        <f>SUM(G19:G23)</f>
        <v>143</v>
      </c>
      <c r="H24" s="88">
        <f>SUM(H19:H23)</f>
        <v>114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333</v>
      </c>
      <c r="C25" s="79">
        <v>33</v>
      </c>
      <c r="D25" s="79">
        <v>45</v>
      </c>
      <c r="E25" s="374"/>
      <c r="F25" s="360"/>
      <c r="G25" s="390"/>
      <c r="H25" s="390"/>
    </row>
    <row r="26" spans="1:14" ht="12">
      <c r="A26" s="367" t="s">
        <v>75</v>
      </c>
      <c r="B26" s="376" t="s">
        <v>334</v>
      </c>
      <c r="C26" s="82">
        <f>SUM(C22:C25)</f>
        <v>42</v>
      </c>
      <c r="D26" s="82">
        <f>SUM(D22:D25)</f>
        <v>69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4828</v>
      </c>
      <c r="D28" s="83">
        <f>D26+D19</f>
        <v>4547</v>
      </c>
      <c r="E28" s="174" t="s">
        <v>337</v>
      </c>
      <c r="F28" s="370" t="s">
        <v>338</v>
      </c>
      <c r="G28" s="88">
        <f>G13+G15+G24</f>
        <v>4697</v>
      </c>
      <c r="H28" s="88">
        <f>H13+H15+H24</f>
        <v>4469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131</v>
      </c>
      <c r="H30" s="90">
        <f>IF((D28-H28)&gt;0,D28-H28,0)</f>
        <v>78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36">
      <c r="A31" s="377" t="s">
        <v>855</v>
      </c>
      <c r="B31" s="376" t="s">
        <v>343</v>
      </c>
      <c r="C31" s="79"/>
      <c r="D31" s="79"/>
      <c r="E31" s="361" t="s">
        <v>858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4828</v>
      </c>
      <c r="D33" s="82">
        <f>D28-D31+D32</f>
        <v>4547</v>
      </c>
      <c r="E33" s="174" t="s">
        <v>351</v>
      </c>
      <c r="F33" s="370" t="s">
        <v>352</v>
      </c>
      <c r="G33" s="90">
        <f>G32-G31+G28</f>
        <v>4697</v>
      </c>
      <c r="H33" s="90">
        <f>H32-H31+H28</f>
        <v>4469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131</v>
      </c>
      <c r="H34" s="88">
        <f>IF((D33-H33)&gt;0,D33-H33,0)</f>
        <v>78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24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131</v>
      </c>
      <c r="H39" s="91">
        <f>IF(H34&gt;0,IF(D35+H34&lt;0,0,D35+H34),IF(D34-D35&lt;0,D35-D34,0))</f>
        <v>78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24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24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131</v>
      </c>
      <c r="H41" s="85">
        <f>IF(D39=0,IF(H39-H40&gt;0,H39-H40+D40,0),IF(D39-D40&lt;0,D40-D39+H40,0))</f>
        <v>78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4828</v>
      </c>
      <c r="D42" s="86">
        <f>D33+D35+D39</f>
        <v>4547</v>
      </c>
      <c r="E42" s="177" t="s">
        <v>378</v>
      </c>
      <c r="F42" s="178" t="s">
        <v>379</v>
      </c>
      <c r="G42" s="90">
        <f>G39+G33</f>
        <v>4828</v>
      </c>
      <c r="H42" s="90">
        <f>H39+H33</f>
        <v>4547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381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783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33">
      <selection activeCell="B53" sqref="B53"/>
    </sheetView>
  </sheetViews>
  <sheetFormatPr defaultColWidth="9.00390625" defaultRowHeight="12.75"/>
  <cols>
    <col min="1" max="1" width="61.50390625" style="183" customWidth="1"/>
    <col min="2" max="2" width="17.50390625" style="183" customWidth="1"/>
    <col min="3" max="3" width="17.875" style="422" customWidth="1"/>
    <col min="4" max="4" width="18.625" style="422" customWidth="1"/>
    <col min="5" max="5" width="10.125" style="183" customWidth="1"/>
    <col min="6" max="6" width="12.00390625" style="183" customWidth="1"/>
    <col min="7" max="16384" width="9.37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383</v>
      </c>
      <c r="B4" s="533" t="str">
        <f>'справка №1-БАЛАНС'!E3</f>
        <v>Деспред АД</v>
      </c>
      <c r="C4" s="397" t="s">
        <v>1</v>
      </c>
      <c r="D4" s="353">
        <f>'справка №1-БАЛАНС'!H3</f>
        <v>121018593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неконсолидиран</v>
      </c>
      <c r="C5" s="398" t="s">
        <v>3</v>
      </c>
      <c r="D5" s="353" t="str">
        <f>'справка №1-БАЛАНС'!H4</f>
        <v>05-277</v>
      </c>
      <c r="E5" s="182"/>
      <c r="F5" s="182"/>
      <c r="G5" s="182"/>
      <c r="H5" s="182"/>
      <c r="I5" s="182"/>
      <c r="J5" s="182"/>
    </row>
    <row r="6" spans="1:10" ht="12">
      <c r="A6" s="6" t="s">
        <v>4</v>
      </c>
      <c r="B6" s="533" t="str">
        <f>'справка №1-БАЛАНС'!E5</f>
        <v>30.09.2010г.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4079</v>
      </c>
      <c r="D10" s="92">
        <v>6549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-3462</v>
      </c>
      <c r="D11" s="92">
        <v>-4581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-962</v>
      </c>
      <c r="D13" s="92">
        <v>-1237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24">
      <c r="A14" s="410" t="s">
        <v>394</v>
      </c>
      <c r="B14" s="411" t="s">
        <v>395</v>
      </c>
      <c r="C14" s="92">
        <v>-85</v>
      </c>
      <c r="D14" s="92">
        <v>-351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>
        <v>0</v>
      </c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>
        <v>-28</v>
      </c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>
        <v>-1</v>
      </c>
      <c r="D18" s="92">
        <v>-2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-124</v>
      </c>
      <c r="D19" s="92">
        <v>-322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-583</v>
      </c>
      <c r="D20" s="93">
        <f>SUM(D10:D19)</f>
        <v>56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/>
      <c r="D22" s="92">
        <v>-32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24">
      <c r="A25" s="410" t="s">
        <v>415</v>
      </c>
      <c r="B25" s="411" t="s">
        <v>416</v>
      </c>
      <c r="C25" s="92">
        <v>444</v>
      </c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>
        <v>85</v>
      </c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>
        <v>59</v>
      </c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588</v>
      </c>
      <c r="D32" s="93">
        <f>SUM(D22:D31)</f>
        <v>-32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40</v>
      </c>
      <c r="D36" s="92">
        <v>832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-40</v>
      </c>
      <c r="D37" s="92">
        <v>-1000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>
        <v>-23</v>
      </c>
      <c r="D38" s="92">
        <v>-45</v>
      </c>
      <c r="E38" s="181"/>
      <c r="F38" s="181"/>
      <c r="G38" s="182"/>
    </row>
    <row r="39" spans="1:7" ht="24">
      <c r="A39" s="410" t="s">
        <v>441</v>
      </c>
      <c r="B39" s="411" t="s">
        <v>442</v>
      </c>
      <c r="C39" s="92">
        <v>-1</v>
      </c>
      <c r="D39" s="92">
        <v>-7</v>
      </c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>
        <v>-3</v>
      </c>
      <c r="D41" s="92">
        <v>-53</v>
      </c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-27</v>
      </c>
      <c r="D42" s="93">
        <f>SUM(D34:D41)</f>
        <v>-273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-22</v>
      </c>
      <c r="D43" s="93">
        <f>D42+D32+D20</f>
        <v>-249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183</v>
      </c>
      <c r="D44" s="184">
        <v>432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161</v>
      </c>
      <c r="D45" s="93">
        <f>D44+D43</f>
        <v>183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/>
      <c r="D46" s="94"/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380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783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35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 D36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7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B7">
      <selection activeCell="O31" sqref="O31"/>
    </sheetView>
  </sheetViews>
  <sheetFormatPr defaultColWidth="9.00390625" defaultRowHeight="12.75"/>
  <cols>
    <col min="1" max="1" width="48.50390625" style="25" customWidth="1"/>
    <col min="2" max="2" width="8.375" style="38" customWidth="1"/>
    <col min="3" max="3" width="9.125" style="20" customWidth="1"/>
    <col min="4" max="4" width="9.375" style="20" customWidth="1"/>
    <col min="5" max="5" width="8.625" style="20" customWidth="1"/>
    <col min="6" max="6" width="7.50390625" style="20" customWidth="1"/>
    <col min="7" max="7" width="9.625" style="20" customWidth="1"/>
    <col min="8" max="8" width="7.50390625" style="20" customWidth="1"/>
    <col min="9" max="9" width="8.37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375" style="20" customWidth="1"/>
  </cols>
  <sheetData>
    <row r="1" spans="1:14" s="5" customFormat="1" ht="24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0</v>
      </c>
      <c r="B3" s="574"/>
      <c r="C3" s="606" t="str">
        <f>'справка №1-БАЛАНС'!E3</f>
        <v>Деспред АД</v>
      </c>
      <c r="D3" s="607"/>
      <c r="E3" s="607"/>
      <c r="F3" s="607"/>
      <c r="G3" s="607"/>
      <c r="H3" s="574"/>
      <c r="I3" s="574"/>
      <c r="J3" s="2"/>
      <c r="K3" s="573" t="s">
        <v>1</v>
      </c>
      <c r="L3" s="573"/>
      <c r="M3" s="592">
        <f>'справка №1-БАЛАНС'!H3</f>
        <v>121018593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3</v>
      </c>
      <c r="L4" s="582"/>
      <c r="M4" s="593" t="str">
        <f>'справка №1-БАЛАНС'!H4</f>
        <v>05-277</v>
      </c>
      <c r="N4" s="7"/>
      <c r="O4" s="8"/>
    </row>
    <row r="5" spans="1:14" s="5" customFormat="1" ht="12.75" customHeight="1">
      <c r="A5" s="6" t="s">
        <v>4</v>
      </c>
      <c r="B5" s="572"/>
      <c r="C5" s="606" t="str">
        <f>'справка №1-БАЛАНС'!E5</f>
        <v>30.09.2010г.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478</v>
      </c>
      <c r="L10" s="16" t="s">
        <v>110</v>
      </c>
      <c r="M10" s="17" t="s">
        <v>118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1928</v>
      </c>
      <c r="D11" s="96">
        <f>'справка №1-БАЛАНС'!H19</f>
        <v>0</v>
      </c>
      <c r="E11" s="96">
        <f>'справка №1-БАЛАНС'!H20</f>
        <v>1417</v>
      </c>
      <c r="F11" s="96">
        <f>'справка №1-БАЛАНС'!H22</f>
        <v>0</v>
      </c>
      <c r="G11" s="96">
        <f>'справка №1-БАЛАНС'!H23</f>
        <v>0</v>
      </c>
      <c r="H11" s="98">
        <v>22677</v>
      </c>
      <c r="I11" s="96">
        <f>'справка №1-БАЛАНС'!H28+'справка №1-БАЛАНС'!H31</f>
        <v>830</v>
      </c>
      <c r="J11" s="96">
        <f>'справка №1-БАЛАНС'!H29+'справка №1-БАЛАНС'!H32</f>
        <v>-11525</v>
      </c>
      <c r="K11" s="98"/>
      <c r="L11" s="424">
        <f>SUM(C11:K11)</f>
        <v>15327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1928</v>
      </c>
      <c r="D15" s="99">
        <f aca="true" t="shared" si="2" ref="D15:M15">D11+D12</f>
        <v>0</v>
      </c>
      <c r="E15" s="99">
        <f t="shared" si="2"/>
        <v>1417</v>
      </c>
      <c r="F15" s="99">
        <f t="shared" si="2"/>
        <v>0</v>
      </c>
      <c r="G15" s="99">
        <f t="shared" si="2"/>
        <v>0</v>
      </c>
      <c r="H15" s="99">
        <f t="shared" si="2"/>
        <v>22677</v>
      </c>
      <c r="I15" s="99">
        <f t="shared" si="2"/>
        <v>830</v>
      </c>
      <c r="J15" s="99">
        <f t="shared" si="2"/>
        <v>-11525</v>
      </c>
      <c r="K15" s="99">
        <f t="shared" si="2"/>
        <v>0</v>
      </c>
      <c r="L15" s="424">
        <f t="shared" si="1"/>
        <v>15327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-131</v>
      </c>
      <c r="K16" s="98"/>
      <c r="L16" s="424">
        <f t="shared" si="1"/>
        <v>-131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1928</v>
      </c>
      <c r="D29" s="97">
        <f aca="true" t="shared" si="6" ref="D29:M29">D17+D20+D21+D24+D28+D27+D15+D16</f>
        <v>0</v>
      </c>
      <c r="E29" s="97">
        <f t="shared" si="6"/>
        <v>1417</v>
      </c>
      <c r="F29" s="97">
        <f t="shared" si="6"/>
        <v>0</v>
      </c>
      <c r="G29" s="97">
        <f t="shared" si="6"/>
        <v>0</v>
      </c>
      <c r="H29" s="97">
        <f t="shared" si="6"/>
        <v>22677</v>
      </c>
      <c r="I29" s="97">
        <f t="shared" si="6"/>
        <v>830</v>
      </c>
      <c r="J29" s="97">
        <f t="shared" si="6"/>
        <v>-11656</v>
      </c>
      <c r="K29" s="97">
        <f t="shared" si="6"/>
        <v>0</v>
      </c>
      <c r="L29" s="424">
        <f t="shared" si="1"/>
        <v>15196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1928</v>
      </c>
      <c r="D32" s="97">
        <f t="shared" si="7"/>
        <v>0</v>
      </c>
      <c r="E32" s="97">
        <f t="shared" si="7"/>
        <v>1417</v>
      </c>
      <c r="F32" s="97">
        <f t="shared" si="7"/>
        <v>0</v>
      </c>
      <c r="G32" s="97">
        <f t="shared" si="7"/>
        <v>0</v>
      </c>
      <c r="H32" s="97">
        <f t="shared" si="7"/>
        <v>22677</v>
      </c>
      <c r="I32" s="97">
        <f t="shared" si="7"/>
        <v>830</v>
      </c>
      <c r="J32" s="97">
        <f t="shared" si="7"/>
        <v>-11656</v>
      </c>
      <c r="K32" s="97">
        <f t="shared" si="7"/>
        <v>0</v>
      </c>
      <c r="L32" s="424">
        <f t="shared" si="1"/>
        <v>15196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860</v>
      </c>
      <c r="B35" s="37"/>
      <c r="C35" s="24"/>
      <c r="D35" s="605" t="s">
        <v>521</v>
      </c>
      <c r="E35" s="605"/>
      <c r="F35" s="605"/>
      <c r="G35" s="605"/>
      <c r="H35" s="605"/>
      <c r="I35" s="605"/>
      <c r="J35" s="24" t="s">
        <v>861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H18">
      <selection activeCell="M21" sqref="M21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375" style="43" customWidth="1"/>
    <col min="4" max="6" width="9.5039062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50390625" style="43" customWidth="1"/>
    <col min="11" max="11" width="9.375" style="43" customWidth="1"/>
    <col min="12" max="12" width="10.625" style="43" customWidth="1"/>
    <col min="13" max="13" width="9.625" style="43" customWidth="1"/>
    <col min="14" max="14" width="8.50390625" style="43" customWidth="1"/>
    <col min="15" max="15" width="12.50390625" style="43" customWidth="1"/>
    <col min="16" max="16" width="11.125" style="43" customWidth="1"/>
    <col min="17" max="17" width="13.125" style="43" customWidth="1"/>
    <col min="18" max="18" width="11.375" style="43" customWidth="1"/>
    <col min="19" max="16384" width="10.625" style="43" customWidth="1"/>
  </cols>
  <sheetData>
    <row r="1" spans="1:18" ht="12">
      <c r="A1" s="434"/>
      <c r="B1" s="435" t="s">
        <v>522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9" t="s">
        <v>383</v>
      </c>
      <c r="B2" s="610"/>
      <c r="C2" s="585"/>
      <c r="D2" s="585"/>
      <c r="E2" s="606" t="str">
        <f>'справка №1-БАЛАНС'!E3</f>
        <v>Деспред АД</v>
      </c>
      <c r="F2" s="611"/>
      <c r="G2" s="611"/>
      <c r="H2" s="585"/>
      <c r="I2" s="441"/>
      <c r="J2" s="441"/>
      <c r="K2" s="441"/>
      <c r="L2" s="441"/>
      <c r="M2" s="613" t="s">
        <v>1</v>
      </c>
      <c r="N2" s="614"/>
      <c r="O2" s="614"/>
      <c r="P2" s="615">
        <f>'справка №1-БАЛАНС'!H3</f>
        <v>121018593</v>
      </c>
      <c r="Q2" s="615"/>
      <c r="R2" s="353"/>
    </row>
    <row r="3" spans="1:18" ht="15">
      <c r="A3" s="609" t="s">
        <v>4</v>
      </c>
      <c r="B3" s="610"/>
      <c r="C3" s="586"/>
      <c r="D3" s="586"/>
      <c r="E3" s="606" t="str">
        <f>'справка №1-БАЛАНС'!E5</f>
        <v>30.09.2010г.</v>
      </c>
      <c r="F3" s="612"/>
      <c r="G3" s="612"/>
      <c r="H3" s="443"/>
      <c r="I3" s="443"/>
      <c r="J3" s="443"/>
      <c r="K3" s="443"/>
      <c r="L3" s="443"/>
      <c r="M3" s="616" t="s">
        <v>3</v>
      </c>
      <c r="N3" s="616"/>
      <c r="O3" s="577"/>
      <c r="P3" s="617" t="str">
        <f>'справка №1-БАЛАНС'!H4</f>
        <v>05-277</v>
      </c>
      <c r="Q3" s="617"/>
      <c r="R3" s="354"/>
    </row>
    <row r="4" spans="1:18" ht="12.75">
      <c r="A4" s="436" t="s">
        <v>523</v>
      </c>
      <c r="B4" s="442"/>
      <c r="C4" s="442"/>
      <c r="D4" s="443"/>
      <c r="E4" s="620"/>
      <c r="F4" s="621"/>
      <c r="G4" s="621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524</v>
      </c>
    </row>
    <row r="5" spans="1:18" s="44" customFormat="1" ht="30.75" customHeight="1">
      <c r="A5" s="622" t="s">
        <v>463</v>
      </c>
      <c r="B5" s="623"/>
      <c r="C5" s="626" t="s">
        <v>7</v>
      </c>
      <c r="D5" s="449" t="s">
        <v>525</v>
      </c>
      <c r="E5" s="449"/>
      <c r="F5" s="449"/>
      <c r="G5" s="449"/>
      <c r="H5" s="449" t="s">
        <v>526</v>
      </c>
      <c r="I5" s="449"/>
      <c r="J5" s="618" t="s">
        <v>527</v>
      </c>
      <c r="K5" s="449" t="s">
        <v>528</v>
      </c>
      <c r="L5" s="449"/>
      <c r="M5" s="449"/>
      <c r="N5" s="449"/>
      <c r="O5" s="449" t="s">
        <v>526</v>
      </c>
      <c r="P5" s="449"/>
      <c r="Q5" s="618" t="s">
        <v>529</v>
      </c>
      <c r="R5" s="618" t="s">
        <v>530</v>
      </c>
    </row>
    <row r="6" spans="1:18" s="44" customFormat="1" ht="60">
      <c r="A6" s="624"/>
      <c r="B6" s="625"/>
      <c r="C6" s="627"/>
      <c r="D6" s="450" t="s">
        <v>531</v>
      </c>
      <c r="E6" s="450" t="s">
        <v>532</v>
      </c>
      <c r="F6" s="450" t="s">
        <v>533</v>
      </c>
      <c r="G6" s="450" t="s">
        <v>534</v>
      </c>
      <c r="H6" s="450" t="s">
        <v>535</v>
      </c>
      <c r="I6" s="450" t="s">
        <v>536</v>
      </c>
      <c r="J6" s="619"/>
      <c r="K6" s="450" t="s">
        <v>531</v>
      </c>
      <c r="L6" s="450" t="s">
        <v>537</v>
      </c>
      <c r="M6" s="450" t="s">
        <v>538</v>
      </c>
      <c r="N6" s="450" t="s">
        <v>539</v>
      </c>
      <c r="O6" s="450" t="s">
        <v>535</v>
      </c>
      <c r="P6" s="450" t="s">
        <v>536</v>
      </c>
      <c r="Q6" s="619"/>
      <c r="R6" s="619"/>
    </row>
    <row r="7" spans="1:18" s="44" customFormat="1" ht="12">
      <c r="A7" s="452" t="s">
        <v>540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541</v>
      </c>
      <c r="B8" s="455" t="s">
        <v>542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543</v>
      </c>
      <c r="B9" s="458" t="s">
        <v>544</v>
      </c>
      <c r="C9" s="459" t="s">
        <v>545</v>
      </c>
      <c r="D9" s="243">
        <v>780</v>
      </c>
      <c r="E9" s="243">
        <v>245</v>
      </c>
      <c r="F9" s="243"/>
      <c r="G9" s="113">
        <f>D9+E9-F9</f>
        <v>1025</v>
      </c>
      <c r="H9" s="103"/>
      <c r="I9" s="103"/>
      <c r="J9" s="113">
        <f>G9+H9-I9</f>
        <v>1025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1025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546</v>
      </c>
      <c r="B10" s="458" t="s">
        <v>547</v>
      </c>
      <c r="C10" s="459" t="s">
        <v>548</v>
      </c>
      <c r="D10" s="243">
        <v>3355</v>
      </c>
      <c r="E10" s="243"/>
      <c r="F10" s="243"/>
      <c r="G10" s="113">
        <f aca="true" t="shared" si="2" ref="G10:G39">D10+E10-F10</f>
        <v>3355</v>
      </c>
      <c r="H10" s="103"/>
      <c r="I10" s="103"/>
      <c r="J10" s="113">
        <f aca="true" t="shared" si="3" ref="J10:J39">G10+H10-I10</f>
        <v>3355</v>
      </c>
      <c r="K10" s="103">
        <v>1608</v>
      </c>
      <c r="L10" s="103"/>
      <c r="M10" s="103"/>
      <c r="N10" s="113">
        <f aca="true" t="shared" si="4" ref="N10:N39">K10+L10-M10</f>
        <v>1608</v>
      </c>
      <c r="O10" s="103"/>
      <c r="P10" s="103"/>
      <c r="Q10" s="113">
        <f t="shared" si="0"/>
        <v>1608</v>
      </c>
      <c r="R10" s="113">
        <f t="shared" si="1"/>
        <v>1747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549</v>
      </c>
      <c r="B11" s="458" t="s">
        <v>550</v>
      </c>
      <c r="C11" s="459" t="s">
        <v>551</v>
      </c>
      <c r="D11" s="243">
        <v>1717</v>
      </c>
      <c r="E11" s="243"/>
      <c r="F11" s="243"/>
      <c r="G11" s="113">
        <f t="shared" si="2"/>
        <v>1717</v>
      </c>
      <c r="H11" s="103"/>
      <c r="I11" s="103"/>
      <c r="J11" s="113">
        <f t="shared" si="3"/>
        <v>1717</v>
      </c>
      <c r="K11" s="103">
        <v>954</v>
      </c>
      <c r="L11" s="103"/>
      <c r="M11" s="103"/>
      <c r="N11" s="113">
        <f t="shared" si="4"/>
        <v>954</v>
      </c>
      <c r="O11" s="103"/>
      <c r="P11" s="103"/>
      <c r="Q11" s="113">
        <f t="shared" si="0"/>
        <v>954</v>
      </c>
      <c r="R11" s="113">
        <f t="shared" si="1"/>
        <v>763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552</v>
      </c>
      <c r="B12" s="458" t="s">
        <v>553</v>
      </c>
      <c r="C12" s="459" t="s">
        <v>554</v>
      </c>
      <c r="D12" s="243">
        <v>1096</v>
      </c>
      <c r="E12" s="243"/>
      <c r="F12" s="243"/>
      <c r="G12" s="113">
        <f t="shared" si="2"/>
        <v>1096</v>
      </c>
      <c r="H12" s="103"/>
      <c r="I12" s="103"/>
      <c r="J12" s="113">
        <f t="shared" si="3"/>
        <v>1096</v>
      </c>
      <c r="K12" s="103">
        <v>829</v>
      </c>
      <c r="L12" s="103"/>
      <c r="M12" s="103"/>
      <c r="N12" s="113">
        <f t="shared" si="4"/>
        <v>829</v>
      </c>
      <c r="O12" s="103"/>
      <c r="P12" s="103"/>
      <c r="Q12" s="113">
        <f t="shared" si="0"/>
        <v>829</v>
      </c>
      <c r="R12" s="113">
        <f t="shared" si="1"/>
        <v>267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555</v>
      </c>
      <c r="B13" s="458" t="s">
        <v>556</v>
      </c>
      <c r="C13" s="459" t="s">
        <v>557</v>
      </c>
      <c r="D13" s="243">
        <v>787</v>
      </c>
      <c r="E13" s="243"/>
      <c r="F13" s="243"/>
      <c r="G13" s="113">
        <f t="shared" si="2"/>
        <v>787</v>
      </c>
      <c r="H13" s="103"/>
      <c r="I13" s="103"/>
      <c r="J13" s="113">
        <f t="shared" si="3"/>
        <v>787</v>
      </c>
      <c r="K13" s="103">
        <v>366</v>
      </c>
      <c r="L13" s="103"/>
      <c r="M13" s="103"/>
      <c r="N13" s="113">
        <f t="shared" si="4"/>
        <v>366</v>
      </c>
      <c r="O13" s="103"/>
      <c r="P13" s="103"/>
      <c r="Q13" s="113">
        <f t="shared" si="0"/>
        <v>366</v>
      </c>
      <c r="R13" s="113">
        <f t="shared" si="1"/>
        <v>421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558</v>
      </c>
      <c r="B14" s="458" t="s">
        <v>559</v>
      </c>
      <c r="C14" s="459" t="s">
        <v>560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862</v>
      </c>
      <c r="B15" s="466" t="s">
        <v>863</v>
      </c>
      <c r="C15" s="564" t="s">
        <v>864</v>
      </c>
      <c r="D15" s="565">
        <v>389</v>
      </c>
      <c r="E15" s="565"/>
      <c r="F15" s="565"/>
      <c r="G15" s="113">
        <f t="shared" si="2"/>
        <v>389</v>
      </c>
      <c r="H15" s="566"/>
      <c r="I15" s="566"/>
      <c r="J15" s="113">
        <f t="shared" si="3"/>
        <v>389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389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561</v>
      </c>
      <c r="B16" s="247" t="s">
        <v>562</v>
      </c>
      <c r="C16" s="459" t="s">
        <v>563</v>
      </c>
      <c r="D16" s="243">
        <v>260</v>
      </c>
      <c r="E16" s="243"/>
      <c r="F16" s="243"/>
      <c r="G16" s="113">
        <f t="shared" si="2"/>
        <v>260</v>
      </c>
      <c r="H16" s="103"/>
      <c r="I16" s="103"/>
      <c r="J16" s="113">
        <f t="shared" si="3"/>
        <v>260</v>
      </c>
      <c r="K16" s="103">
        <v>216</v>
      </c>
      <c r="L16" s="103"/>
      <c r="M16" s="103"/>
      <c r="N16" s="113">
        <f t="shared" si="4"/>
        <v>216</v>
      </c>
      <c r="O16" s="103"/>
      <c r="P16" s="103"/>
      <c r="Q16" s="113">
        <f aca="true" t="shared" si="5" ref="Q16:Q25">N16+O16-P16</f>
        <v>216</v>
      </c>
      <c r="R16" s="113">
        <f aca="true" t="shared" si="6" ref="R16:R25">J16-Q16</f>
        <v>44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564</v>
      </c>
      <c r="C17" s="461" t="s">
        <v>565</v>
      </c>
      <c r="D17" s="248">
        <f>SUM(D9:D16)</f>
        <v>8384</v>
      </c>
      <c r="E17" s="248">
        <f>SUM(E9:E16)</f>
        <v>245</v>
      </c>
      <c r="F17" s="248">
        <f>SUM(F9:F16)</f>
        <v>0</v>
      </c>
      <c r="G17" s="113">
        <f t="shared" si="2"/>
        <v>8629</v>
      </c>
      <c r="H17" s="114">
        <f>SUM(H9:H16)</f>
        <v>0</v>
      </c>
      <c r="I17" s="114">
        <f>SUM(I9:I16)</f>
        <v>0</v>
      </c>
      <c r="J17" s="113">
        <f t="shared" si="3"/>
        <v>8629</v>
      </c>
      <c r="K17" s="114">
        <f>SUM(K9:K16)</f>
        <v>3973</v>
      </c>
      <c r="L17" s="114">
        <f>SUM(L9:L16)</f>
        <v>0</v>
      </c>
      <c r="M17" s="114">
        <f>SUM(M9:M16)</f>
        <v>0</v>
      </c>
      <c r="N17" s="113">
        <f t="shared" si="4"/>
        <v>3973</v>
      </c>
      <c r="O17" s="114">
        <f>SUM(O9:O16)</f>
        <v>0</v>
      </c>
      <c r="P17" s="114">
        <f>SUM(P9:P16)</f>
        <v>0</v>
      </c>
      <c r="Q17" s="113">
        <f t="shared" si="5"/>
        <v>3973</v>
      </c>
      <c r="R17" s="113">
        <f t="shared" si="6"/>
        <v>4656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566</v>
      </c>
      <c r="B18" s="463" t="s">
        <v>567</v>
      </c>
      <c r="C18" s="461" t="s">
        <v>568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569</v>
      </c>
      <c r="B19" s="463" t="s">
        <v>570</v>
      </c>
      <c r="C19" s="461" t="s">
        <v>571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572</v>
      </c>
      <c r="B20" s="455" t="s">
        <v>573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543</v>
      </c>
      <c r="B21" s="458" t="s">
        <v>574</v>
      </c>
      <c r="C21" s="459" t="s">
        <v>575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546</v>
      </c>
      <c r="B22" s="458" t="s">
        <v>576</v>
      </c>
      <c r="C22" s="459" t="s">
        <v>577</v>
      </c>
      <c r="D22" s="243">
        <v>40</v>
      </c>
      <c r="E22" s="243"/>
      <c r="F22" s="243"/>
      <c r="G22" s="113">
        <f t="shared" si="2"/>
        <v>40</v>
      </c>
      <c r="H22" s="103"/>
      <c r="I22" s="103"/>
      <c r="J22" s="113">
        <f t="shared" si="3"/>
        <v>40</v>
      </c>
      <c r="K22" s="103">
        <v>23</v>
      </c>
      <c r="L22" s="103"/>
      <c r="M22" s="103"/>
      <c r="N22" s="113">
        <f t="shared" si="4"/>
        <v>23</v>
      </c>
      <c r="O22" s="103"/>
      <c r="P22" s="103"/>
      <c r="Q22" s="113">
        <f t="shared" si="5"/>
        <v>23</v>
      </c>
      <c r="R22" s="113">
        <f t="shared" si="6"/>
        <v>17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549</v>
      </c>
      <c r="B23" s="466" t="s">
        <v>578</v>
      </c>
      <c r="C23" s="459" t="s">
        <v>579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552</v>
      </c>
      <c r="B24" s="467" t="s">
        <v>562</v>
      </c>
      <c r="C24" s="459" t="s">
        <v>580</v>
      </c>
      <c r="D24" s="243">
        <v>22</v>
      </c>
      <c r="E24" s="243"/>
      <c r="F24" s="243"/>
      <c r="G24" s="113">
        <f t="shared" si="2"/>
        <v>22</v>
      </c>
      <c r="H24" s="103"/>
      <c r="I24" s="103"/>
      <c r="J24" s="113">
        <f t="shared" si="3"/>
        <v>22</v>
      </c>
      <c r="K24" s="103">
        <v>16</v>
      </c>
      <c r="L24" s="103"/>
      <c r="M24" s="103"/>
      <c r="N24" s="113">
        <f t="shared" si="4"/>
        <v>16</v>
      </c>
      <c r="O24" s="103"/>
      <c r="P24" s="103"/>
      <c r="Q24" s="113">
        <f t="shared" si="5"/>
        <v>16</v>
      </c>
      <c r="R24" s="113">
        <f t="shared" si="6"/>
        <v>6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840</v>
      </c>
      <c r="C25" s="468" t="s">
        <v>582</v>
      </c>
      <c r="D25" s="244">
        <f>SUM(D21:D24)</f>
        <v>62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62</v>
      </c>
      <c r="H25" s="104">
        <f t="shared" si="7"/>
        <v>0</v>
      </c>
      <c r="I25" s="104">
        <f t="shared" si="7"/>
        <v>0</v>
      </c>
      <c r="J25" s="105">
        <f t="shared" si="3"/>
        <v>62</v>
      </c>
      <c r="K25" s="104">
        <f t="shared" si="7"/>
        <v>39</v>
      </c>
      <c r="L25" s="104">
        <f t="shared" si="7"/>
        <v>0</v>
      </c>
      <c r="M25" s="104">
        <f t="shared" si="7"/>
        <v>0</v>
      </c>
      <c r="N25" s="105">
        <f t="shared" si="4"/>
        <v>39</v>
      </c>
      <c r="O25" s="104">
        <f t="shared" si="7"/>
        <v>0</v>
      </c>
      <c r="P25" s="104">
        <f t="shared" si="7"/>
        <v>0</v>
      </c>
      <c r="Q25" s="105">
        <f t="shared" si="5"/>
        <v>39</v>
      </c>
      <c r="R25" s="105">
        <f t="shared" si="6"/>
        <v>23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583</v>
      </c>
      <c r="B26" s="469" t="s">
        <v>584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543</v>
      </c>
      <c r="B27" s="471" t="s">
        <v>856</v>
      </c>
      <c r="C27" s="472" t="s">
        <v>585</v>
      </c>
      <c r="D27" s="246">
        <f>SUM(D28:D31)</f>
        <v>217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217</v>
      </c>
      <c r="H27" s="109">
        <f t="shared" si="8"/>
        <v>0</v>
      </c>
      <c r="I27" s="109">
        <f t="shared" si="8"/>
        <v>0</v>
      </c>
      <c r="J27" s="110">
        <f t="shared" si="3"/>
        <v>217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217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586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587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588</v>
      </c>
      <c r="D30" s="243">
        <v>159</v>
      </c>
      <c r="E30" s="243"/>
      <c r="F30" s="243"/>
      <c r="G30" s="113">
        <f t="shared" si="2"/>
        <v>159</v>
      </c>
      <c r="H30" s="111"/>
      <c r="I30" s="111"/>
      <c r="J30" s="113">
        <f t="shared" si="3"/>
        <v>159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159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589</v>
      </c>
      <c r="D31" s="243">
        <v>58</v>
      </c>
      <c r="E31" s="243"/>
      <c r="F31" s="243"/>
      <c r="G31" s="113">
        <f t="shared" si="2"/>
        <v>58</v>
      </c>
      <c r="H31" s="111"/>
      <c r="I31" s="111"/>
      <c r="J31" s="113">
        <f t="shared" si="3"/>
        <v>58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58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24">
      <c r="A32" s="458" t="s">
        <v>546</v>
      </c>
      <c r="B32" s="471" t="s">
        <v>590</v>
      </c>
      <c r="C32" s="459" t="s">
        <v>591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592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593</v>
      </c>
      <c r="C34" s="459" t="s">
        <v>594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595</v>
      </c>
      <c r="C35" s="459" t="s">
        <v>596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597</v>
      </c>
      <c r="C36" s="459" t="s">
        <v>598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549</v>
      </c>
      <c r="B37" s="473" t="s">
        <v>562</v>
      </c>
      <c r="C37" s="459" t="s">
        <v>599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857</v>
      </c>
      <c r="C38" s="461" t="s">
        <v>601</v>
      </c>
      <c r="D38" s="248">
        <f>D27+D32+D37</f>
        <v>217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217</v>
      </c>
      <c r="H38" s="114">
        <f t="shared" si="12"/>
        <v>0</v>
      </c>
      <c r="I38" s="114">
        <f t="shared" si="12"/>
        <v>0</v>
      </c>
      <c r="J38" s="113">
        <f t="shared" si="3"/>
        <v>217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217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602</v>
      </c>
      <c r="B39" s="462" t="s">
        <v>603</v>
      </c>
      <c r="C39" s="461" t="s">
        <v>604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605</v>
      </c>
      <c r="C40" s="451" t="s">
        <v>606</v>
      </c>
      <c r="D40" s="547">
        <f>D17+D18+D19+D25+D38+D39</f>
        <v>8663</v>
      </c>
      <c r="E40" s="547">
        <f>E17+E18+E19+E25+E38+E39</f>
        <v>245</v>
      </c>
      <c r="F40" s="547">
        <f aca="true" t="shared" si="13" ref="F40:R40">F17+F18+F19+F25+F38+F39</f>
        <v>0</v>
      </c>
      <c r="G40" s="547">
        <f t="shared" si="13"/>
        <v>8908</v>
      </c>
      <c r="H40" s="547">
        <f t="shared" si="13"/>
        <v>0</v>
      </c>
      <c r="I40" s="547">
        <f t="shared" si="13"/>
        <v>0</v>
      </c>
      <c r="J40" s="547">
        <f t="shared" si="13"/>
        <v>8908</v>
      </c>
      <c r="K40" s="547">
        <f t="shared" si="13"/>
        <v>4012</v>
      </c>
      <c r="L40" s="547">
        <f t="shared" si="13"/>
        <v>0</v>
      </c>
      <c r="M40" s="547">
        <f t="shared" si="13"/>
        <v>0</v>
      </c>
      <c r="N40" s="547">
        <f t="shared" si="13"/>
        <v>4012</v>
      </c>
      <c r="O40" s="547">
        <f t="shared" si="13"/>
        <v>0</v>
      </c>
      <c r="P40" s="547">
        <f t="shared" si="13"/>
        <v>0</v>
      </c>
      <c r="Q40" s="547">
        <f t="shared" si="13"/>
        <v>4012</v>
      </c>
      <c r="R40" s="547">
        <f t="shared" si="13"/>
        <v>4896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607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608</v>
      </c>
      <c r="C44" s="445"/>
      <c r="D44" s="446"/>
      <c r="E44" s="446"/>
      <c r="F44" s="446"/>
      <c r="G44" s="436"/>
      <c r="H44" s="447" t="s">
        <v>609</v>
      </c>
      <c r="I44" s="447"/>
      <c r="J44" s="447"/>
      <c r="K44" s="628"/>
      <c r="L44" s="628"/>
      <c r="M44" s="628"/>
      <c r="N44" s="628"/>
      <c r="O44" s="614" t="s">
        <v>783</v>
      </c>
      <c r="P44" s="610"/>
      <c r="Q44" s="610"/>
      <c r="R44" s="610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79">
      <selection activeCell="D85" sqref="D85"/>
    </sheetView>
  </sheetViews>
  <sheetFormatPr defaultColWidth="9.00390625" defaultRowHeight="12.75"/>
  <cols>
    <col min="1" max="1" width="47.375" style="43" customWidth="1"/>
    <col min="2" max="2" width="11.875" style="47" customWidth="1"/>
    <col min="3" max="3" width="13.50390625" style="43" customWidth="1"/>
    <col min="4" max="4" width="12.50390625" style="43" customWidth="1"/>
    <col min="5" max="5" width="13.125" style="43" customWidth="1"/>
    <col min="6" max="6" width="14.875" style="43" customWidth="1"/>
    <col min="7" max="26" width="10.625" style="43" hidden="1" customWidth="1"/>
    <col min="27" max="16384" width="10.625" style="43" customWidth="1"/>
  </cols>
  <sheetData>
    <row r="1" spans="1:15" ht="24" customHeight="1">
      <c r="A1" s="632" t="s">
        <v>610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Деспред АД</v>
      </c>
      <c r="B3" s="633"/>
      <c r="C3" s="353" t="s">
        <v>1</v>
      </c>
      <c r="E3" s="353">
        <f>'справка №1-БАЛАНС'!H3</f>
        <v>121018593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30.09.2010г.</v>
      </c>
      <c r="B4" s="634"/>
      <c r="C4" s="354" t="s">
        <v>3</v>
      </c>
      <c r="D4" s="354"/>
      <c r="E4" s="353" t="str">
        <f>'справка №1-БАЛАНС'!H4</f>
        <v>05-277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611</v>
      </c>
      <c r="B5" s="512"/>
      <c r="C5" s="513"/>
      <c r="D5" s="513"/>
      <c r="E5" s="514" t="s">
        <v>612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7</v>
      </c>
      <c r="C6" s="483" t="s">
        <v>613</v>
      </c>
      <c r="D6" s="192" t="s">
        <v>614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615</v>
      </c>
      <c r="E7" s="171" t="s">
        <v>616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617</v>
      </c>
      <c r="B9" s="486" t="s">
        <v>618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619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620</v>
      </c>
      <c r="B11" s="489" t="s">
        <v>621</v>
      </c>
      <c r="C11" s="165">
        <f>SUM(C12:C14)</f>
        <v>7619</v>
      </c>
      <c r="D11" s="165">
        <f>SUM(D12:D14)</f>
        <v>0</v>
      </c>
      <c r="E11" s="166">
        <f>SUM(E12:E14)</f>
        <v>7619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622</v>
      </c>
      <c r="B12" s="489" t="s">
        <v>623</v>
      </c>
      <c r="C12" s="153">
        <v>1474</v>
      </c>
      <c r="D12" s="153"/>
      <c r="E12" s="166">
        <f aca="true" t="shared" si="0" ref="E12:E42">C12-D12</f>
        <v>1474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624</v>
      </c>
      <c r="B13" s="489" t="s">
        <v>625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626</v>
      </c>
      <c r="B14" s="489" t="s">
        <v>627</v>
      </c>
      <c r="C14" s="153">
        <v>6145</v>
      </c>
      <c r="D14" s="153"/>
      <c r="E14" s="166">
        <f t="shared" si="0"/>
        <v>6145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628</v>
      </c>
      <c r="B15" s="489" t="s">
        <v>629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630</v>
      </c>
      <c r="B16" s="489" t="s">
        <v>631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632</v>
      </c>
      <c r="B17" s="489" t="s">
        <v>633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626</v>
      </c>
      <c r="B18" s="489" t="s">
        <v>634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635</v>
      </c>
      <c r="B19" s="486" t="s">
        <v>636</v>
      </c>
      <c r="C19" s="149">
        <f>C11+C15+C16</f>
        <v>7619</v>
      </c>
      <c r="D19" s="149">
        <f>D11+D15+D16</f>
        <v>0</v>
      </c>
      <c r="E19" s="164">
        <f>E11+E15+E16</f>
        <v>7619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637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638</v>
      </c>
      <c r="B21" s="486" t="s">
        <v>639</v>
      </c>
      <c r="C21" s="153">
        <v>46</v>
      </c>
      <c r="D21" s="153"/>
      <c r="E21" s="166">
        <f t="shared" si="0"/>
        <v>46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640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641</v>
      </c>
      <c r="B24" s="489" t="s">
        <v>642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643</v>
      </c>
      <c r="B25" s="489" t="s">
        <v>644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645</v>
      </c>
      <c r="B26" s="489" t="s">
        <v>646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647</v>
      </c>
      <c r="B27" s="489" t="s">
        <v>648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649</v>
      </c>
      <c r="B28" s="489" t="s">
        <v>650</v>
      </c>
      <c r="C28" s="153">
        <v>1492</v>
      </c>
      <c r="D28" s="153">
        <v>1300</v>
      </c>
      <c r="E28" s="166">
        <f t="shared" si="0"/>
        <v>192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651</v>
      </c>
      <c r="B29" s="489" t="s">
        <v>652</v>
      </c>
      <c r="C29" s="153">
        <v>4</v>
      </c>
      <c r="D29" s="153">
        <v>4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653</v>
      </c>
      <c r="B30" s="489" t="s">
        <v>654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655</v>
      </c>
      <c r="B31" s="489" t="s">
        <v>656</v>
      </c>
      <c r="C31" s="153">
        <v>2049</v>
      </c>
      <c r="D31" s="153">
        <v>1000</v>
      </c>
      <c r="E31" s="166">
        <f t="shared" si="0"/>
        <v>1049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657</v>
      </c>
      <c r="B32" s="489" t="s">
        <v>658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659</v>
      </c>
      <c r="B33" s="489" t="s">
        <v>660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661</v>
      </c>
      <c r="B34" s="489" t="s">
        <v>662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663</v>
      </c>
      <c r="B35" s="489" t="s">
        <v>664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665</v>
      </c>
      <c r="B36" s="489" t="s">
        <v>666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667</v>
      </c>
      <c r="B37" s="489" t="s">
        <v>668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669</v>
      </c>
      <c r="B38" s="489" t="s">
        <v>670</v>
      </c>
      <c r="C38" s="165">
        <f>SUM(C39:C42)</f>
        <v>264</v>
      </c>
      <c r="D38" s="150">
        <f>SUM(D39:D42)</f>
        <v>200</v>
      </c>
      <c r="E38" s="167">
        <f>SUM(E39:E42)</f>
        <v>64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671</v>
      </c>
      <c r="B39" s="489" t="s">
        <v>672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673</v>
      </c>
      <c r="B40" s="489" t="s">
        <v>674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675</v>
      </c>
      <c r="B41" s="489" t="s">
        <v>676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677</v>
      </c>
      <c r="B42" s="489" t="s">
        <v>678</v>
      </c>
      <c r="C42" s="153">
        <v>264</v>
      </c>
      <c r="D42" s="153">
        <v>200</v>
      </c>
      <c r="E42" s="166">
        <f t="shared" si="0"/>
        <v>64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679</v>
      </c>
      <c r="B43" s="486" t="s">
        <v>680</v>
      </c>
      <c r="C43" s="149">
        <f>C24+C28+C29+C31+C30+C32+C33+C38</f>
        <v>3809</v>
      </c>
      <c r="D43" s="149">
        <f>D24+D28+D29+D31+D30+D32+D33+D38</f>
        <v>2504</v>
      </c>
      <c r="E43" s="164">
        <f>E24+E28+E29+E31+E30+E32+E33+E38</f>
        <v>1305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681</v>
      </c>
      <c r="B44" s="487" t="s">
        <v>682</v>
      </c>
      <c r="C44" s="148">
        <f>C43+C21+C19+C9</f>
        <v>11474</v>
      </c>
      <c r="D44" s="148">
        <f>D43+D21+D19+D9</f>
        <v>2504</v>
      </c>
      <c r="E44" s="164">
        <f>E43+E21+E19+E9</f>
        <v>8970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683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36">
      <c r="A48" s="481" t="s">
        <v>463</v>
      </c>
      <c r="B48" s="482" t="s">
        <v>7</v>
      </c>
      <c r="C48" s="496" t="s">
        <v>684</v>
      </c>
      <c r="D48" s="192" t="s">
        <v>685</v>
      </c>
      <c r="E48" s="192"/>
      <c r="F48" s="192" t="s">
        <v>686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615</v>
      </c>
      <c r="E49" s="485" t="s">
        <v>616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687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688</v>
      </c>
      <c r="B52" s="489" t="s">
        <v>689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690</v>
      </c>
      <c r="B53" s="489" t="s">
        <v>691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692</v>
      </c>
      <c r="B54" s="489" t="s">
        <v>693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677</v>
      </c>
      <c r="B55" s="489" t="s">
        <v>694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695</v>
      </c>
      <c r="B56" s="489" t="s">
        <v>696</v>
      </c>
      <c r="C56" s="148">
        <f>C57+C59</f>
        <v>75</v>
      </c>
      <c r="D56" s="148">
        <f>D57+D59</f>
        <v>0</v>
      </c>
      <c r="E56" s="165">
        <f t="shared" si="1"/>
        <v>75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697</v>
      </c>
      <c r="B57" s="489" t="s">
        <v>698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699</v>
      </c>
      <c r="B58" s="489" t="s">
        <v>700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701</v>
      </c>
      <c r="B59" s="489" t="s">
        <v>702</v>
      </c>
      <c r="C59" s="153">
        <v>75</v>
      </c>
      <c r="D59" s="153"/>
      <c r="E59" s="165">
        <f t="shared" si="1"/>
        <v>75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699</v>
      </c>
      <c r="B60" s="489" t="s">
        <v>703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704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705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706</v>
      </c>
      <c r="B63" s="489" t="s">
        <v>707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708</v>
      </c>
      <c r="B64" s="489" t="s">
        <v>709</v>
      </c>
      <c r="C64" s="153">
        <v>2</v>
      </c>
      <c r="D64" s="153">
        <v>2</v>
      </c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710</v>
      </c>
      <c r="B65" s="489" t="s">
        <v>711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712</v>
      </c>
      <c r="B66" s="486" t="s">
        <v>713</v>
      </c>
      <c r="C66" s="148">
        <f>C52+C56+C61+C62+C63+C64</f>
        <v>77</v>
      </c>
      <c r="D66" s="148">
        <f>D52+D56+D61+D62+D63+D64</f>
        <v>2</v>
      </c>
      <c r="E66" s="165">
        <f t="shared" si="1"/>
        <v>75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714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715</v>
      </c>
      <c r="B68" s="499" t="s">
        <v>716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717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688</v>
      </c>
      <c r="B71" s="489" t="s">
        <v>718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719</v>
      </c>
      <c r="B72" s="489" t="s">
        <v>720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721</v>
      </c>
      <c r="B73" s="489" t="s">
        <v>722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723</v>
      </c>
      <c r="B74" s="489" t="s">
        <v>724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695</v>
      </c>
      <c r="B75" s="489" t="s">
        <v>725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726</v>
      </c>
      <c r="B76" s="489" t="s">
        <v>727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728</v>
      </c>
      <c r="B77" s="489" t="s">
        <v>729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730</v>
      </c>
      <c r="B78" s="489" t="s">
        <v>731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699</v>
      </c>
      <c r="B79" s="489" t="s">
        <v>732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733</v>
      </c>
      <c r="B80" s="489" t="s">
        <v>734</v>
      </c>
      <c r="C80" s="148">
        <f>SUM(C81:C84)</f>
        <v>4</v>
      </c>
      <c r="D80" s="148">
        <f>SUM(D81:D84)</f>
        <v>4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735</v>
      </c>
      <c r="B81" s="489" t="s">
        <v>736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737</v>
      </c>
      <c r="B82" s="489" t="s">
        <v>738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739</v>
      </c>
      <c r="B83" s="489" t="s">
        <v>740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741</v>
      </c>
      <c r="B84" s="489" t="s">
        <v>742</v>
      </c>
      <c r="C84" s="153">
        <v>4</v>
      </c>
      <c r="D84" s="153">
        <v>4</v>
      </c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743</v>
      </c>
      <c r="B85" s="489" t="s">
        <v>744</v>
      </c>
      <c r="C85" s="149">
        <f>SUM(C86:C90)+C94</f>
        <v>1410</v>
      </c>
      <c r="D85" s="149">
        <f>SUM(D86:D90)+D94</f>
        <v>1332</v>
      </c>
      <c r="E85" s="149">
        <f>SUM(E86:E90)+E94</f>
        <v>78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745</v>
      </c>
      <c r="B86" s="489" t="s">
        <v>746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747</v>
      </c>
      <c r="B87" s="489" t="s">
        <v>748</v>
      </c>
      <c r="C87" s="153">
        <v>1100</v>
      </c>
      <c r="D87" s="153">
        <v>1100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749</v>
      </c>
      <c r="B88" s="489" t="s">
        <v>750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751</v>
      </c>
      <c r="B89" s="489" t="s">
        <v>752</v>
      </c>
      <c r="C89" s="153">
        <v>228</v>
      </c>
      <c r="D89" s="153">
        <v>150</v>
      </c>
      <c r="E89" s="165">
        <f t="shared" si="1"/>
        <v>78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753</v>
      </c>
      <c r="B90" s="489" t="s">
        <v>754</v>
      </c>
      <c r="C90" s="148">
        <f>SUM(C91:C93)</f>
        <v>43</v>
      </c>
      <c r="D90" s="148">
        <f>SUM(D91:D93)</f>
        <v>43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755</v>
      </c>
      <c r="B91" s="489" t="s">
        <v>756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663</v>
      </c>
      <c r="B92" s="489" t="s">
        <v>757</v>
      </c>
      <c r="C92" s="153">
        <v>29</v>
      </c>
      <c r="D92" s="153">
        <v>29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667</v>
      </c>
      <c r="B93" s="489" t="s">
        <v>758</v>
      </c>
      <c r="C93" s="153">
        <v>14</v>
      </c>
      <c r="D93" s="153">
        <v>14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759</v>
      </c>
      <c r="B94" s="489" t="s">
        <v>760</v>
      </c>
      <c r="C94" s="153">
        <v>39</v>
      </c>
      <c r="D94" s="153">
        <v>39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761</v>
      </c>
      <c r="B95" s="489" t="s">
        <v>762</v>
      </c>
      <c r="C95" s="153">
        <v>76</v>
      </c>
      <c r="D95" s="153">
        <v>50</v>
      </c>
      <c r="E95" s="165">
        <f t="shared" si="1"/>
        <v>26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763</v>
      </c>
      <c r="B96" s="499" t="s">
        <v>764</v>
      </c>
      <c r="C96" s="149">
        <f>C85+C80+C75+C71+C95</f>
        <v>1490</v>
      </c>
      <c r="D96" s="149">
        <f>D85+D80+D75+D71+D95</f>
        <v>1386</v>
      </c>
      <c r="E96" s="149">
        <f>E85+E80+E75+E71+E95</f>
        <v>104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765</v>
      </c>
      <c r="B97" s="487" t="s">
        <v>766</v>
      </c>
      <c r="C97" s="149">
        <f>C96+C68+C66</f>
        <v>1567</v>
      </c>
      <c r="D97" s="149">
        <f>D96+D68+D66</f>
        <v>1388</v>
      </c>
      <c r="E97" s="149">
        <f>E96+E68+E66</f>
        <v>179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767</v>
      </c>
      <c r="B99" s="502"/>
      <c r="C99" s="158"/>
      <c r="D99" s="158"/>
      <c r="E99" s="158"/>
      <c r="F99" s="503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768</v>
      </c>
      <c r="D100" s="160" t="s">
        <v>769</v>
      </c>
      <c r="E100" s="160" t="s">
        <v>770</v>
      </c>
      <c r="F100" s="160" t="s">
        <v>771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772</v>
      </c>
      <c r="B102" s="489" t="s">
        <v>773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774</v>
      </c>
      <c r="B103" s="489" t="s">
        <v>775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776</v>
      </c>
      <c r="B104" s="489" t="s">
        <v>777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778</v>
      </c>
      <c r="B105" s="487" t="s">
        <v>779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780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781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782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783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18" sqref="F18"/>
    </sheetView>
  </sheetViews>
  <sheetFormatPr defaultColWidth="9.00390625" defaultRowHeight="12.75"/>
  <cols>
    <col min="1" max="1" width="52.625" style="106" customWidth="1"/>
    <col min="2" max="2" width="9.125" style="140" customWidth="1"/>
    <col min="3" max="3" width="12.875" style="106" customWidth="1"/>
    <col min="4" max="4" width="12.625" style="106" customWidth="1"/>
    <col min="5" max="5" width="12.875" style="106" customWidth="1"/>
    <col min="6" max="6" width="11.50390625" style="106" customWidth="1"/>
    <col min="7" max="7" width="12.50390625" style="106" customWidth="1"/>
    <col min="8" max="8" width="14.125" style="106" customWidth="1"/>
    <col min="9" max="9" width="14.00390625" style="106" customWidth="1"/>
    <col min="10" max="16384" width="10.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784</v>
      </c>
      <c r="F2" s="517"/>
      <c r="G2" s="517"/>
      <c r="H2" s="515"/>
      <c r="I2" s="515"/>
    </row>
    <row r="3" spans="1:9" ht="12">
      <c r="A3" s="515"/>
      <c r="B3" s="516"/>
      <c r="C3" s="518" t="s">
        <v>785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Деспред АД</v>
      </c>
      <c r="D4" s="612"/>
      <c r="E4" s="612"/>
      <c r="F4" s="578"/>
      <c r="G4" s="580" t="s">
        <v>1</v>
      </c>
      <c r="H4" s="580"/>
      <c r="I4" s="589">
        <f>'справка №1-БАЛАНС'!H3</f>
        <v>121018593</v>
      </c>
    </row>
    <row r="5" spans="1:9" ht="15">
      <c r="A5" s="522" t="s">
        <v>4</v>
      </c>
      <c r="B5" s="579"/>
      <c r="C5" s="606" t="str">
        <f>'справка №1-БАЛАНС'!E5</f>
        <v>30.09.2010г.</v>
      </c>
      <c r="D5" s="637"/>
      <c r="E5" s="637"/>
      <c r="F5" s="579"/>
      <c r="G5" s="354" t="s">
        <v>3</v>
      </c>
      <c r="H5" s="581"/>
      <c r="I5" s="588" t="str">
        <f>'справка №1-БАЛАНС'!H4</f>
        <v>05-277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786</v>
      </c>
    </row>
    <row r="7" spans="1:9" s="122" customFormat="1" ht="12">
      <c r="A7" s="194" t="s">
        <v>463</v>
      </c>
      <c r="B7" s="120"/>
      <c r="C7" s="194" t="s">
        <v>787</v>
      </c>
      <c r="D7" s="195"/>
      <c r="E7" s="196"/>
      <c r="F7" s="197" t="s">
        <v>788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789</v>
      </c>
      <c r="D8" s="124" t="s">
        <v>790</v>
      </c>
      <c r="E8" s="124" t="s">
        <v>791</v>
      </c>
      <c r="F8" s="196" t="s">
        <v>792</v>
      </c>
      <c r="G8" s="198" t="s">
        <v>793</v>
      </c>
      <c r="H8" s="198"/>
      <c r="I8" s="198" t="s">
        <v>794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535</v>
      </c>
      <c r="H9" s="121" t="s">
        <v>536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795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796</v>
      </c>
      <c r="B12" s="132" t="s">
        <v>797</v>
      </c>
      <c r="C12" s="548">
        <v>33300</v>
      </c>
      <c r="D12" s="141"/>
      <c r="E12" s="141"/>
      <c r="F12" s="141">
        <v>160</v>
      </c>
      <c r="G12" s="141"/>
      <c r="H12" s="141"/>
      <c r="I12" s="541">
        <f>F12+G12-H12</f>
        <v>160</v>
      </c>
    </row>
    <row r="13" spans="1:9" s="115" customFormat="1" ht="12">
      <c r="A13" s="117" t="s">
        <v>798</v>
      </c>
      <c r="B13" s="132" t="s">
        <v>799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595</v>
      </c>
      <c r="B14" s="132" t="s">
        <v>800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801</v>
      </c>
      <c r="B15" s="132" t="s">
        <v>802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77</v>
      </c>
      <c r="B16" s="132" t="s">
        <v>803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564</v>
      </c>
      <c r="B17" s="134" t="s">
        <v>804</v>
      </c>
      <c r="C17" s="127">
        <f aca="true" t="shared" si="1" ref="C17:H17">C12+C13+C15+C16</f>
        <v>33300</v>
      </c>
      <c r="D17" s="127">
        <f t="shared" si="1"/>
        <v>0</v>
      </c>
      <c r="E17" s="127">
        <f t="shared" si="1"/>
        <v>0</v>
      </c>
      <c r="F17" s="127">
        <f t="shared" si="1"/>
        <v>160</v>
      </c>
      <c r="G17" s="127">
        <f t="shared" si="1"/>
        <v>0</v>
      </c>
      <c r="H17" s="127">
        <f t="shared" si="1"/>
        <v>0</v>
      </c>
      <c r="I17" s="541">
        <f t="shared" si="0"/>
        <v>160</v>
      </c>
    </row>
    <row r="18" spans="1:9" s="115" customFormat="1" ht="12">
      <c r="A18" s="130" t="s">
        <v>805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796</v>
      </c>
      <c r="B19" s="132" t="s">
        <v>806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807</v>
      </c>
      <c r="B20" s="132" t="s">
        <v>808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809</v>
      </c>
      <c r="B21" s="132" t="s">
        <v>810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811</v>
      </c>
      <c r="B22" s="132" t="s">
        <v>812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813</v>
      </c>
      <c r="B23" s="132" t="s">
        <v>814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815</v>
      </c>
      <c r="B24" s="132" t="s">
        <v>816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817</v>
      </c>
      <c r="B25" s="137" t="s">
        <v>818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819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820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782</v>
      </c>
      <c r="B30" s="636"/>
      <c r="C30" s="636"/>
      <c r="D30" s="568" t="s">
        <v>821</v>
      </c>
      <c r="E30" s="635"/>
      <c r="F30" s="635"/>
      <c r="G30" s="635"/>
      <c r="H30" s="519" t="s">
        <v>783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03">
      <selection activeCell="A128" sqref="A128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625" style="51" customWidth="1"/>
    <col min="4" max="4" width="20.125" style="51" customWidth="1"/>
    <col min="5" max="5" width="23.625" style="51" customWidth="1"/>
    <col min="6" max="6" width="19.625" style="51" customWidth="1"/>
    <col min="7" max="16384" width="10.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822</v>
      </c>
      <c r="B2" s="199"/>
      <c r="C2" s="199"/>
      <c r="D2" s="199"/>
      <c r="E2" s="199"/>
      <c r="F2" s="199"/>
    </row>
    <row r="3" spans="1:6" ht="12.75" customHeight="1">
      <c r="A3" s="199" t="s">
        <v>823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Деспред АД</v>
      </c>
      <c r="C5" s="611"/>
      <c r="D5" s="587"/>
      <c r="E5" s="353" t="s">
        <v>1</v>
      </c>
      <c r="F5" s="590">
        <f>'справка №1-БАЛАНС'!H3</f>
        <v>121018593</v>
      </c>
    </row>
    <row r="6" spans="1:13" ht="15" customHeight="1">
      <c r="A6" s="54" t="s">
        <v>824</v>
      </c>
      <c r="B6" s="606" t="str">
        <f>'справка №1-БАЛАНС'!E5</f>
        <v>30.09.2010г.</v>
      </c>
      <c r="C6" s="637"/>
      <c r="D6" s="55"/>
      <c r="E6" s="354" t="s">
        <v>3</v>
      </c>
      <c r="F6" s="591" t="str">
        <f>'справка №1-БАЛАНС'!H4</f>
        <v>05-277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0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63.75">
      <c r="A8" s="59" t="s">
        <v>825</v>
      </c>
      <c r="B8" s="60" t="s">
        <v>7</v>
      </c>
      <c r="C8" s="61" t="s">
        <v>826</v>
      </c>
      <c r="D8" s="61" t="s">
        <v>827</v>
      </c>
      <c r="E8" s="61" t="s">
        <v>828</v>
      </c>
      <c r="F8" s="61" t="s">
        <v>829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830</v>
      </c>
      <c r="B10" s="65"/>
      <c r="C10" s="536"/>
      <c r="D10" s="536"/>
      <c r="E10" s="536"/>
      <c r="F10" s="536"/>
    </row>
    <row r="11" spans="1:6" ht="18" customHeight="1">
      <c r="A11" s="66" t="s">
        <v>831</v>
      </c>
      <c r="B11" s="67"/>
      <c r="C11" s="536"/>
      <c r="D11" s="536"/>
      <c r="E11" s="536"/>
      <c r="F11" s="536"/>
    </row>
    <row r="12" spans="1:6" ht="14.25" customHeight="1">
      <c r="A12" s="66" t="s">
        <v>832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833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549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552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564</v>
      </c>
      <c r="B27" s="69" t="s">
        <v>834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835</v>
      </c>
      <c r="B28" s="70"/>
      <c r="C28" s="536"/>
      <c r="D28" s="536"/>
      <c r="E28" s="536"/>
      <c r="F28" s="551"/>
    </row>
    <row r="29" spans="1:6" ht="12.75">
      <c r="A29" s="66" t="s">
        <v>543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546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549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552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581</v>
      </c>
      <c r="B44" s="69" t="s">
        <v>836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837</v>
      </c>
      <c r="B45" s="70"/>
      <c r="C45" s="536"/>
      <c r="D45" s="536"/>
      <c r="E45" s="536"/>
      <c r="F45" s="551"/>
    </row>
    <row r="46" spans="1:6" ht="12.75">
      <c r="A46" s="66" t="s">
        <v>868</v>
      </c>
      <c r="B46" s="70"/>
      <c r="C46" s="550">
        <v>57</v>
      </c>
      <c r="D46" s="550">
        <v>25</v>
      </c>
      <c r="E46" s="550"/>
      <c r="F46" s="552">
        <f>C46-E46</f>
        <v>57</v>
      </c>
    </row>
    <row r="47" spans="1:6" ht="12.75">
      <c r="A47" s="66" t="s">
        <v>546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549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552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600</v>
      </c>
      <c r="B61" s="69" t="s">
        <v>838</v>
      </c>
      <c r="C61" s="536">
        <f>SUM(C46:C60)</f>
        <v>57</v>
      </c>
      <c r="D61" s="536"/>
      <c r="E61" s="536">
        <f>SUM(E46:E60)</f>
        <v>0</v>
      </c>
      <c r="F61" s="551">
        <f>SUM(F46:F60)</f>
        <v>57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839</v>
      </c>
      <c r="B62" s="70"/>
      <c r="C62" s="536"/>
      <c r="D62" s="536"/>
      <c r="E62" s="536"/>
      <c r="F62" s="551"/>
    </row>
    <row r="63" spans="1:6" ht="12.75">
      <c r="A63" s="66" t="s">
        <v>869</v>
      </c>
      <c r="B63" s="70"/>
      <c r="C63" s="550">
        <v>50</v>
      </c>
      <c r="D63" s="550">
        <v>3</v>
      </c>
      <c r="E63" s="550"/>
      <c r="F63" s="552">
        <f>C63-E63</f>
        <v>50</v>
      </c>
    </row>
    <row r="64" spans="1:6" ht="12.75">
      <c r="A64" s="66" t="s">
        <v>870</v>
      </c>
      <c r="B64" s="70"/>
      <c r="C64" s="550">
        <v>14</v>
      </c>
      <c r="D64" s="550">
        <v>0</v>
      </c>
      <c r="E64" s="550"/>
      <c r="F64" s="552">
        <f aca="true" t="shared" si="3" ref="F64:F77">C64-E64</f>
        <v>14</v>
      </c>
    </row>
    <row r="65" spans="1:6" ht="12.75">
      <c r="A65" s="66" t="s">
        <v>871</v>
      </c>
      <c r="B65" s="70"/>
      <c r="C65" s="550">
        <v>96</v>
      </c>
      <c r="D65" s="550">
        <v>1</v>
      </c>
      <c r="E65" s="550"/>
      <c r="F65" s="552">
        <f t="shared" si="3"/>
        <v>96</v>
      </c>
    </row>
    <row r="66" spans="1:6" ht="12.75">
      <c r="A66" s="66" t="s">
        <v>872</v>
      </c>
      <c r="B66" s="70"/>
      <c r="C66" s="550">
        <v>0</v>
      </c>
      <c r="D66" s="550">
        <v>0</v>
      </c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840</v>
      </c>
      <c r="B78" s="69" t="s">
        <v>841</v>
      </c>
      <c r="C78" s="536">
        <f>SUM(C63:C77)</f>
        <v>160</v>
      </c>
      <c r="D78" s="536"/>
      <c r="E78" s="536">
        <f>SUM(E63:E77)</f>
        <v>0</v>
      </c>
      <c r="F78" s="551">
        <f>SUM(F63:F77)</f>
        <v>160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842</v>
      </c>
      <c r="B79" s="69" t="s">
        <v>843</v>
      </c>
      <c r="C79" s="536">
        <f>C78+C61+C44+C27</f>
        <v>217</v>
      </c>
      <c r="D79" s="536"/>
      <c r="E79" s="536">
        <f>E78+E61+E44+E27</f>
        <v>0</v>
      </c>
      <c r="F79" s="551">
        <f>F78+F61+F44+F27</f>
        <v>217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844</v>
      </c>
      <c r="B80" s="69"/>
      <c r="C80" s="536"/>
      <c r="D80" s="536"/>
      <c r="E80" s="536"/>
      <c r="F80" s="551"/>
    </row>
    <row r="81" spans="1:6" ht="14.25" customHeight="1">
      <c r="A81" s="66" t="s">
        <v>831</v>
      </c>
      <c r="B81" s="70"/>
      <c r="C81" s="536"/>
      <c r="D81" s="536"/>
      <c r="E81" s="536"/>
      <c r="F81" s="551"/>
    </row>
    <row r="82" spans="1:6" ht="12.75">
      <c r="A82" s="66"/>
      <c r="B82" s="70"/>
      <c r="C82" s="550"/>
      <c r="D82" s="550"/>
      <c r="E82" s="550"/>
      <c r="F82" s="552">
        <f>C82-E82</f>
        <v>0</v>
      </c>
    </row>
    <row r="83" spans="1:6" ht="12.75">
      <c r="A83" s="66"/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549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552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564</v>
      </c>
      <c r="B97" s="69" t="s">
        <v>845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835</v>
      </c>
      <c r="B98" s="70"/>
      <c r="C98" s="536"/>
      <c r="D98" s="536"/>
      <c r="E98" s="536"/>
      <c r="F98" s="551"/>
    </row>
    <row r="99" spans="1:6" ht="12.75">
      <c r="A99" s="66" t="s">
        <v>543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546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549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552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581</v>
      </c>
      <c r="B114" s="69" t="s">
        <v>846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837</v>
      </c>
      <c r="B115" s="70"/>
      <c r="C115" s="536"/>
      <c r="D115" s="536"/>
      <c r="E115" s="536"/>
      <c r="F115" s="551"/>
    </row>
    <row r="116" spans="1:6" ht="12.75">
      <c r="A116" s="66" t="s">
        <v>543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546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549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552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600</v>
      </c>
      <c r="B131" s="69" t="s">
        <v>847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839</v>
      </c>
      <c r="B132" s="70"/>
      <c r="C132" s="536"/>
      <c r="D132" s="536"/>
      <c r="E132" s="536"/>
      <c r="F132" s="551"/>
    </row>
    <row r="133" spans="1:6" ht="12.75">
      <c r="A133" s="66" t="s">
        <v>543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546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549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552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840</v>
      </c>
      <c r="B148" s="69" t="s">
        <v>848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849</v>
      </c>
      <c r="B149" s="69" t="s">
        <v>850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851</v>
      </c>
      <c r="B151" s="561"/>
      <c r="C151" s="638" t="s">
        <v>852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859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:F43 C46:F60 C63:F77 C82:F96 C99:F113 C116:F130 C133:F147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</cp:lastModifiedBy>
  <cp:lastPrinted>2010-10-28T11:43:29Z</cp:lastPrinted>
  <dcterms:created xsi:type="dcterms:W3CDTF">2000-06-29T12:02:40Z</dcterms:created>
  <dcterms:modified xsi:type="dcterms:W3CDTF">2010-07-31T09:05:38Z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