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<sst xmlns="http://schemas.openxmlformats.org/spreadsheetml/2006/main" count="1063" uniqueCount="881">
  <si>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</si>
  <si>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</si>
  <si>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</si>
  <si>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</si>
  <si>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</si>
  <si>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</si>
  <si>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</si>
  <si>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</si>
  <si>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</si>
  <si>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31.12.2010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</si>
  <si>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</si>
  <si>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</si>
  <si>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</si>
  <si>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</si>
  <si>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</si>
  <si>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</si>
  <si>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</si>
  <si>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</si>
  <si>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</si>
  <si>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</si>
  <si>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</si>
  <si>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</si>
  <si>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</si>
  <si>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</si>
  <si>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</si>
  <si>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</si>
  <si>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</si>
  <si>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</si>
  <si>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</si>
  <si>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</si>
  <si>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</si>
  <si>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</si>
  <si>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</si>
  <si>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</si>
  <si>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</si>
  <si>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</si>
  <si>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</si>
  <si>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</si>
  <si>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</si>
  <si>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</si>
  <si>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</si>
  <si>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</si>
  <si>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</si>
  <si>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</si>
  <si>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</si>
  <si>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</si>
  <si>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</si>
  <si>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</si>
  <si>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</si>
  <si>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</si>
  <si>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</si>
  <si>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</si>
  <si>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</si>
  <si>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</si>
  <si>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</si>
  <si>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</si>
  <si>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</si>
  <si>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</si>
  <si>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</si>
  <si>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</si>
  <si>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</si>
  <si>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</si>
  <si>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</si>
  <si>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</si>
  <si>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</si>
  <si>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</si>
  <si>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</si>
  <si>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</si>
  <si>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</si>
  <si>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</si>
  <si>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</si>
  <si>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</si>
  <si>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</si>
  <si>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</si>
  <si>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</si>
  <si>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</si>
  <si>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</si>
  <si>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</si>
  <si>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</si>
  <si>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</si>
  <si>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</si>
  <si>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</si>
  <si>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</si>
  <si>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</si>
  <si>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</si>
  <si>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</si>
  <si>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</si>
  <si>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</si>
  <si>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</si>
  <si>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</si>
  <si>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</si>
  <si>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</si>
  <si>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</si>
  <si>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</si>
  <si>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</si>
  <si>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</si>
  <si>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</si>
  <si>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</si>
  <si>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</si>
  <si>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</si>
  <si>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</si>
  <si>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</si>
  <si>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</si>
  <si>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</si>
  <si>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</si>
  <si>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</si>
  <si>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</si>
  <si>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</si>
  <si>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</si>
  <si>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</si>
  <si>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</si>
  <si>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</si>
  <si>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</si>
  <si>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</si>
  <si>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</si>
  <si>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</si>
  <si>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</si>
  <si>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</si>
  <si>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</si>
  <si>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</si>
  <si>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</si>
  <si>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</si>
  <si>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</si>
  <si>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</si>
  <si>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</si>
  <si>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</si>
  <si>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</si>
  <si>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</si>
  <si>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</si>
  <si>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</si>
  <si>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</si>
  <si>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</si>
  <si>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</si>
  <si>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</si>
  <si>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</si>
  <si>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</si>
  <si>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</si>
  <si>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</si>
  <si>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</si>
  <si>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</si>
  <si>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</si>
  <si>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</si>
  <si>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</si>
  <si>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</si>
  <si>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</si>
  <si>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</si>
  <si>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</si>
  <si>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</si>
  <si>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</si>
  <si>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</si>
  <si>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</si>
  <si>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</si>
  <si>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</si>
  <si>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</si>
  <si>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</si>
  <si>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</si>
  <si>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</si>
  <si>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</si>
  <si>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</si>
  <si>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</si>
  <si>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</si>
  <si>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</si>
  <si>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</si>
  <si>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</si>
  <si>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</si>
  <si>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</si>
  <si>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</si>
  <si>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</si>
  <si>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</si>
  <si>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</si>
  <si>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</si>
  <si>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</si>
  <si>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</si>
  <si>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</si>
  <si>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</si>
  <si>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</si>
  <si>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</si>
  <si>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</si>
  <si>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</si>
  <si>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</si>
  <si>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</si>
  <si>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</si>
  <si>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</si>
  <si>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</si>
  <si>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</si>
  <si>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</si>
  <si>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</si>
  <si>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</si>
  <si>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</si>
  <si>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</si>
  <si>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</si>
  <si>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</si>
  <si>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</si>
  <si>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</si>
  <si>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</si>
  <si>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</si>
  <si>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</si>
  <si>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</si>
  <si>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</si>
  <si>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</si>
  <si>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</si>
  <si>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</si>
  <si>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</si>
  <si>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</si>
  <si>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</si>
  <si>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</si>
  <si>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</si>
  <si>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</si>
  <si>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</si>
  <si>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</si>
  <si>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</si>
  <si>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</si>
  <si>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</si>
  <si>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</si>
  <si>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</si>
  <si>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</si>
  <si>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</si>
  <si>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</si>
  <si>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</si>
  <si>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</si>
  <si>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</si>
  <si>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</si>
  <si>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</si>
  <si>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</si>
  <si>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</si>
  <si>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</si>
  <si>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</si>
  <si>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</si>
  <si>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</si>
  <si>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</si>
  <si>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</si>
  <si>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</si>
  <si>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</si>
  <si>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</si>
  <si>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</si>
  <si>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</si>
  <si>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</si>
  <si>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</si>
  <si>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</si>
  <si>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</si>
  <si>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</si>
  <si>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</si>
  <si>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</si>
  <si>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</si>
  <si>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</si>
  <si>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</si>
  <si>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</si>
  <si>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</si>
  <si>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</si>
  <si>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</si>
  <si>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</si>
  <si>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</si>
  <si>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</si>
  <si>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</si>
  <si>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</si>
  <si>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</si>
  <si>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</si>
  <si>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</si>
  <si>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</si>
  <si>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</si>
  <si>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</si>
  <si>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</si>
  <si>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</si>
  <si>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</si>
  <si>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</si>
  <si>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</si>
  <si>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</si>
  <si>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</si>
  <si>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</si>
  <si>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</si>
  <si>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</si>
  <si>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</si>
  <si>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</si>
  <si>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</si>
  <si>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</si>
  <si>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</si>
  <si>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</si>
  <si>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</si>
  <si>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10.03.2011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</si>
  <si>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</si>
  <si>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</si>
  <si>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</si>
  <si>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</si>
  <si>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</si>
  <si>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</si>
  <si>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</si>
  <si>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</si>
  <si>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</si>
  <si>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</si>
  <si>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</si>
  <si>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</si>
  <si>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</si>
  <si>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</si>
  <si>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</si>
  <si>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</si>
  <si>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</si>
  <si>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</si>
  <si>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</si>
  <si>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</si>
  <si>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</si>
  <si>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</si>
  <si>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</si>
  <si>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</si>
  <si>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</si>
  <si>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</si>
  <si>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</si>
  <si>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</si>
  <si>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</si>
  <si>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</si>
  <si>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</si>
  <si>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</si>
  <si>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</si>
  <si>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</si>
  <si>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</si>
  <si>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</si>
  <si>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</si>
  <si>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</si>
  <si>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</si>
  <si>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</si>
  <si>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</si>
  <si>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</si>
  <si>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</si>
  <si>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</si>
  <si>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</si>
  <si>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</si>
  <si>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</si>
  <si>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</si>
  <si>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</si>
  <si>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</si>
  <si>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</si>
  <si>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</si>
  <si>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</si>
  <si>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</si>
  <si>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</si>
  <si>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</si>
  <si>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</si>
  <si>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</si>
  <si>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</si>
  <si>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</si>
  <si>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</si>
  <si>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</si>
  <si>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</si>
  <si>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</si>
  <si>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</si>
  <si>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</si>
  <si>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</si>
  <si>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</si>
  <si>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</si>
  <si>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</si>
  <si>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</si>
  <si>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</si>
  <si>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</si>
  <si>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</si>
  <si>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</si>
  <si>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</si>
  <si>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</si>
  <si>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</si>
  <si>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</si>
  <si>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</si>
  <si>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</si>
  <si>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</si>
  <si>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</si>
  <si>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</si>
  <si>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</si>
  <si>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</si>
  <si>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</si>
  <si>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</si>
  <si>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</si>
  <si>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</si>
  <si>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</si>
  <si>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</si>
  <si>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</si>
  <si>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</si>
  <si>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</si>
  <si>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</si>
  <si>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</si>
  <si>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</si>
  <si>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</si>
  <si>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</si>
  <si>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</si>
  <si>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</si>
  <si>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</si>
  <si>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</si>
  <si>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</si>
  <si>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</si>
  <si>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</si>
  <si>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</si>
  <si>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</si>
  <si>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</si>
  <si>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</si>
  <si>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</si>
  <si>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</si>
  <si>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</si>
  <si>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10.03.2011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</si>
  <si>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</si>
  <si>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</si>
  <si>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</si>
  <si>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</si>
  <si>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</si>
  <si>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</si>
  <si>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</si>
  <si>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</si>
  <si>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</si>
  <si>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</si>
  <si>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</si>
  <si>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</si>
  <si>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</si>
  <si>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</si>
  <si>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</si>
  <si>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</si>
  <si>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</si>
  <si>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</si>
  <si>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</si>
  <si>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</si>
  <si>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</si>
  <si>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</si>
  <si>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</si>
  <si>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</si>
  <si>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</si>
  <si>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</si>
  <si>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</si>
  <si>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</si>
  <si>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</si>
  <si>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</si>
  <si>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</si>
  <si>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</si>
  <si>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</si>
  <si>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</si>
  <si>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</si>
  <si>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</si>
  <si>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</si>
  <si>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</si>
  <si>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</si>
  <si>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</si>
  <si>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</si>
  <si>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</si>
  <si>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</si>
  <si>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</si>
  <si>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</si>
  <si>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</si>
  <si>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</si>
  <si>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</si>
  <si>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</si>
  <si>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</si>
  <si>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</si>
  <si>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</si>
  <si>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</si>
  <si>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</si>
  <si>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</si>
  <si>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</si>
  <si>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</si>
  <si>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</si>
  <si>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</si>
  <si>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</si>
  <si>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</si>
  <si>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</si>
  <si>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</si>
  <si>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</si>
  <si>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</si>
  <si>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</si>
  <si>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</si>
  <si>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</si>
  <si>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</si>
  <si>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</si>
  <si>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</si>
  <si>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</si>
  <si>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</si>
  <si>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</si>
  <si>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</si>
  <si>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</si>
  <si>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</si>
  <si>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</si>
  <si>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</si>
  <si>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10.03.2011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</si>
  <si>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</si>
  <si>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</si>
  <si>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</si>
  <si>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</si>
  <si>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</si>
  <si>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</si>
  <si>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</si>
  <si>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</si>
  <si>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</si>
  <si>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</si>
  <si>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</si>
  <si>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</si>
  <si>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</si>
  <si>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</si>
  <si>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</si>
  <si>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</si>
  <si>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</si>
  <si>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</si>
  <si>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</si>
  <si>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</si>
  <si>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</si>
  <si>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</si>
  <si>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</si>
  <si>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</si>
  <si>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</si>
  <si>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</si>
  <si>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</si>
  <si>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</si>
  <si>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</si>
  <si>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</si>
  <si>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</si>
  <si>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</si>
  <si>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</si>
  <si>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</si>
  <si>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</si>
  <si>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</si>
  <si>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</si>
  <si>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</si>
  <si>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</si>
  <si>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</si>
  <si>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</si>
  <si>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</si>
  <si>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</si>
  <si>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</si>
  <si>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</si>
  <si>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</si>
  <si>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</si>
  <si>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</si>
  <si>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</si>
  <si>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</si>
  <si>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</si>
  <si>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</si>
  <si>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</si>
  <si>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</si>
  <si>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</si>
  <si>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</si>
  <si>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</si>
  <si>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</si>
  <si>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</si>
  <si>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</si>
  <si>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</si>
  <si>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</si>
  <si>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</si>
  <si>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10.03.2011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</si>
  <si>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</si>
  <si>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</si>
  <si>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</si>
  <si>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</si>
  <si>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</si>
  <si>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</si>
  <si>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</si>
  <si>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</si>
  <si>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</si>
  <si>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</si>
  <si>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</si>
  <si>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</si>
  <si>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</si>
  <si>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</si>
  <si>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</si>
  <si>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</si>
  <si>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</si>
  <si>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</si>
  <si>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</si>
  <si>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</si>
  <si>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</si>
  <si>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</si>
  <si>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</si>
  <si>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</si>
  <si>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</si>
  <si>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</si>
  <si>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</si>
  <si>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</si>
  <si>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</si>
  <si>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</si>
  <si>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</si>
  <si>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</si>
  <si>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</si>
  <si>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</si>
  <si>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</si>
  <si>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</si>
  <si>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</si>
  <si>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</si>
  <si>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</si>
  <si>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</si>
  <si>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</si>
  <si>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</si>
  <si>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</si>
  <si>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</si>
  <si>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</si>
  <si>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</si>
  <si>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</si>
  <si>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</si>
  <si>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</si>
  <si>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</si>
  <si>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</si>
  <si>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</si>
  <si>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</si>
  <si>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</si>
  <si>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</si>
  <si>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</si>
  <si>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</si>
  <si>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</si>
  <si>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</si>
  <si>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</si>
  <si>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</si>
  <si>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</si>
  <si>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</si>
  <si>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</si>
  <si>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</si>
  <si>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</si>
  <si>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</si>
  <si>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</si>
  <si>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</si>
  <si>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</si>
  <si>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</si>
  <si>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</si>
  <si>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</si>
  <si>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</si>
  <si>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</si>
  <si>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</si>
  <si>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</si>
  <si>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</si>
  <si>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</si>
  <si>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</si>
  <si>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</si>
  <si>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</si>
  <si>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</si>
  <si>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</si>
  <si>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</si>
  <si>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</si>
  <si>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</si>
  <si>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</si>
  <si>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</si>
  <si>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</si>
  <si>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</si>
  <si>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</si>
  <si>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съставяне:10.03.2011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</si>
  <si>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</si>
  <si>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</si>
  <si>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</si>
  <si>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</si>
  <si>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</si>
  <si>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</si>
  <si>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</si>
  <si>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</si>
  <si>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</si>
  <si>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</si>
  <si>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</si>
  <si>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</si>
  <si>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</si>
  <si>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</si>
  <si>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</si>
  <si>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</si>
  <si>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</si>
  <si>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</si>
  <si>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</si>
  <si>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</si>
  <si>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</si>
  <si>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</si>
  <si>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</si>
  <si>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</si>
  <si>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</si>
  <si>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</si>
  <si>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</si>
  <si>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</si>
  <si>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</si>
  <si>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</si>
  <si>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</si>
  <si>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</si>
  <si>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</si>
  <si>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</si>
  <si>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</si>
  <si>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</si>
  <si>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</si>
  <si>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</si>
  <si>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</si>
  <si>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</si>
  <si>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</si>
  <si>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</si>
  <si>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</si>
  <si>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</si>
  <si>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</si>
  <si>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</si>
  <si>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</si>
  <si>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</si>
  <si>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</si>
  <si>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</si>
  <si>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</si>
  <si>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</si>
  <si>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</si>
  <si>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</si>
  <si>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</si>
  <si>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</si>
  <si>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</si>
  <si>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</si>
  <si>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</si>
  <si>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</si>
  <si>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</si>
  <si>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</si>
  <si>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</si>
  <si>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</si>
  <si>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</si>
  <si>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</si>
  <si>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</si>
  <si>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</si>
  <si>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</si>
  <si>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</si>
  <si>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</si>
  <si>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</si>
  <si>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</si>
  <si>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</si>
  <si>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</si>
  <si>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</si>
  <si>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</si>
  <si>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</si>
  <si>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</si>
  <si>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</si>
  <si>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</si>
  <si>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</si>
  <si>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</si>
  <si>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</si>
  <si>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</si>
  <si>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</si>
  <si>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</si>
  <si>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</si>
  <si>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</si>
  <si>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</si>
  <si>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</si>
  <si>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</si>
  <si>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</si>
  <si>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</si>
  <si>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</si>
  <si>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</si>
  <si>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</si>
  <si>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</si>
  <si>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</si>
  <si>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</si>
  <si>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</si>
  <si>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</si>
  <si>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</si>
  <si>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</si>
  <si>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</si>
  <si>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</si>
  <si>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</si>
  <si>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</si>
  <si>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</si>
  <si>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</si>
  <si>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</si>
  <si>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</si>
  <si>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</si>
  <si>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</si>
  <si>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</si>
  <si>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</si>
  <si>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</si>
  <si>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</si>
  <si>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</si>
  <si>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</si>
  <si>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</si>
  <si>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</si>
  <si>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</si>
  <si>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</si>
  <si>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</si>
  <si>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</si>
  <si>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</si>
  <si>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</si>
  <si>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</si>
  <si>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</si>
  <si>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</si>
  <si>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</si>
  <si>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</si>
  <si>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</si>
  <si>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</si>
  <si>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</si>
  <si>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</si>
  <si>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</si>
  <si>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</si>
  <si>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</si>
  <si>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</si>
  <si>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</si>
  <si>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</si>
  <si>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</si>
  <si>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</si>
  <si>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</si>
  <si>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</si>
  <si>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</si>
  <si>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</si>
  <si>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</si>
  <si>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</si>
  <si>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</si>
  <si>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</si>
  <si>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</si>
  <si>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</si>
  <si>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</si>
  <si>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</si>
  <si>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</si>
  <si>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</si>
  <si>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</si>
  <si>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</si>
  <si>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</si>
  <si>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</si>
  <si>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</si>
  <si>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</si>
  <si>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</si>
  <si>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</si>
  <si>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</si>
  <si>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</si>
  <si>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</si>
  <si>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</si>
  <si>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</si>
  <si>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</si>
  <si>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10.03.2011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</si>
  <si>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</si>
  <si>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</si>
  <si>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</si>
  <si>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</si>
  <si>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</si>
  <si>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</si>
  <si>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</si>
  <si>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</si>
  <si>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</si>
  <si>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</si>
  <si>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</si>
  <si>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</si>
  <si>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</si>
  <si>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</si>
  <si>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</si>
  <si>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</si>
  <si>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</si>
  <si>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</si>
  <si>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</si>
  <si>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</si>
  <si>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</si>
  <si>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</si>
  <si>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</si>
  <si>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</si>
  <si>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</si>
  <si>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</si>
  <si>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</si>
  <si>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</si>
  <si>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</si>
  <si>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</si>
  <si>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</si>
  <si>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</si>
  <si>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</si>
  <si>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</si>
  <si>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</si>
  <si>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</si>
  <si>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</si>
  <si>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</si>
  <si>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съставяне:10.03.2011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</si>
  <si>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</si>
  <si>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</si>
  <si>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</si>
  <si>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</si>
  <si>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01.01.2010 – 31.12.2010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</si>
  <si>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</si>
  <si>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</si>
  <si>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</si>
  <si>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</si>
  <si>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</si>
  <si>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</si>
  <si>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</si>
  <si>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</si>
  <si>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</si>
  <si>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</si>
  <si>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</si>
  <si>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</si>
  <si>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</si>
  <si>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</si>
  <si>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</si>
  <si>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</si>
  <si>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</si>
  <si>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</si>
  <si>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</si>
  <si>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</si>
  <si>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</si>
  <si>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</si>
  <si>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</si>
  <si>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</si>
  <si>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</si>
  <si>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</si>
  <si>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</si>
  <si>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</si>
  <si>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</si>
  <si>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10.03.2011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</si>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</sst>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85">
      <selection activeCell="E106" sqref="E10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446</v>
      </c>
      <c r="D11" s="46">
        <v>446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187</v>
      </c>
      <c r="D12" s="46">
        <v>156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127</v>
      </c>
      <c r="D13" s="46">
        <v>142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25</v>
      </c>
      <c r="D15" s="46">
        <v>30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6</v>
      </c>
      <c r="D16" s="46">
        <v>8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>
        <v>2</v>
      </c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793</v>
      </c>
      <c r="D19" s="60">
        <f>SUM(D11:D18)</f>
        <v>782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>
        <v>3</v>
      </c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3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-116</v>
      </c>
      <c r="H27" s="54">
        <f>SUM(H28:H30)</f>
        <v>51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/>
      <c r="H28" s="48">
        <v>51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-116</v>
      </c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-305</v>
      </c>
      <c r="H32" s="51">
        <v>-167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-421</v>
      </c>
      <c r="H33" s="54">
        <f>H27+H31+H32</f>
        <v>-116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/>
      <c r="D35" s="46"/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578</v>
      </c>
      <c r="H36" s="54">
        <f>H25+H17+H33</f>
        <v>883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0</v>
      </c>
      <c r="D45" s="60">
        <f>D34+D39+D44</f>
        <v>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796</v>
      </c>
      <c r="D55" s="60">
        <f>D19+D20+D21+D27+D32+D45+D51+D53+D54</f>
        <v>782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232</v>
      </c>
      <c r="D58" s="46">
        <v>314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1915</v>
      </c>
      <c r="H61" s="54">
        <f>SUM(H62:H68)</f>
        <v>2050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1782</v>
      </c>
      <c r="H62" s="48">
        <v>1926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232</v>
      </c>
      <c r="D64" s="60">
        <f>SUM(D58:D63)</f>
        <v>314</v>
      </c>
      <c r="E64" s="41" t="s">
        <v>205</v>
      </c>
      <c r="F64" s="47" t="s">
        <v>206</v>
      </c>
      <c r="G64" s="48">
        <v>24</v>
      </c>
      <c r="H64" s="48">
        <v>10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>
        <v>35</v>
      </c>
      <c r="H65" s="48">
        <v>21</v>
      </c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52</v>
      </c>
      <c r="H66" s="48">
        <v>69</v>
      </c>
    </row>
    <row r="67" spans="1:8" ht="13.5">
      <c r="A67" s="39" t="s">
        <v>212</v>
      </c>
      <c r="B67" s="45" t="s">
        <v>213</v>
      </c>
      <c r="C67" s="46"/>
      <c r="D67" s="46"/>
      <c r="E67" s="41" t="s">
        <v>214</v>
      </c>
      <c r="F67" s="47" t="s">
        <v>215</v>
      </c>
      <c r="G67" s="48">
        <v>8</v>
      </c>
      <c r="H67" s="48">
        <v>12</v>
      </c>
    </row>
    <row r="68" spans="1:8" ht="13.5">
      <c r="A68" s="39" t="s">
        <v>216</v>
      </c>
      <c r="B68" s="45" t="s">
        <v>217</v>
      </c>
      <c r="C68" s="46">
        <v>564</v>
      </c>
      <c r="D68" s="46">
        <v>890</v>
      </c>
      <c r="E68" s="41" t="s">
        <v>218</v>
      </c>
      <c r="F68" s="47" t="s">
        <v>219</v>
      </c>
      <c r="G68" s="48">
        <v>14</v>
      </c>
      <c r="H68" s="48">
        <v>12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26</v>
      </c>
      <c r="H69" s="48">
        <v>22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587</v>
      </c>
      <c r="D71" s="46">
        <v>478</v>
      </c>
      <c r="E71" s="67" t="s">
        <v>50</v>
      </c>
      <c r="F71" s="94" t="s">
        <v>229</v>
      </c>
      <c r="G71" s="95">
        <f>G59+G60+G61+G69+G70</f>
        <v>1941</v>
      </c>
      <c r="H71" s="95">
        <f>H59+H60+H61+H69+H70</f>
        <v>2072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17</v>
      </c>
      <c r="D72" s="46">
        <v>17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>
        <v>1</v>
      </c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2</v>
      </c>
      <c r="D74" s="46">
        <v>6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1170</v>
      </c>
      <c r="D75" s="60">
        <f>SUM(D67:D74)</f>
        <v>1392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1941</v>
      </c>
      <c r="H79" s="107">
        <f>H71+H74+H75+H76</f>
        <v>2072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7</v>
      </c>
      <c r="D87" s="46">
        <v>2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314</v>
      </c>
      <c r="D88" s="46">
        <v>465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321</v>
      </c>
      <c r="D91" s="60">
        <f>SUM(D87:D90)</f>
        <v>467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1723</v>
      </c>
      <c r="D93" s="60">
        <f>D64+D75+D84+D91+D92</f>
        <v>2173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2519</v>
      </c>
      <c r="D94" s="114">
        <f>D93+D55</f>
        <v>2955</v>
      </c>
      <c r="E94" s="115" t="s">
        <v>275</v>
      </c>
      <c r="F94" s="116" t="s">
        <v>276</v>
      </c>
      <c r="G94" s="117">
        <f>G36+G39+G55+G79</f>
        <v>2519</v>
      </c>
      <c r="H94" s="117">
        <f>H36+H39+H55+H79</f>
        <v>2955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35">
      <selection activeCell="C55" sqref="C55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31.12.2010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1030</v>
      </c>
      <c r="D9" s="158">
        <v>3000</v>
      </c>
      <c r="E9" s="156" t="s">
        <v>292</v>
      </c>
      <c r="F9" s="159" t="s">
        <v>293</v>
      </c>
      <c r="G9" s="160">
        <v>1253</v>
      </c>
      <c r="H9" s="160">
        <v>3569</v>
      </c>
    </row>
    <row r="10" spans="1:8" ht="12">
      <c r="A10" s="156" t="s">
        <v>294</v>
      </c>
      <c r="B10" s="157" t="s">
        <v>295</v>
      </c>
      <c r="C10" s="158">
        <v>252</v>
      </c>
      <c r="D10" s="158">
        <v>511</v>
      </c>
      <c r="E10" s="156" t="s">
        <v>296</v>
      </c>
      <c r="F10" s="159" t="s">
        <v>297</v>
      </c>
      <c r="G10" s="160">
        <v>65</v>
      </c>
      <c r="H10" s="160">
        <v>66</v>
      </c>
    </row>
    <row r="11" spans="1:8" ht="12">
      <c r="A11" s="156" t="s">
        <v>298</v>
      </c>
      <c r="B11" s="157" t="s">
        <v>299</v>
      </c>
      <c r="C11" s="158">
        <v>32</v>
      </c>
      <c r="D11" s="158">
        <v>35</v>
      </c>
      <c r="E11" s="161" t="s">
        <v>300</v>
      </c>
      <c r="F11" s="159" t="s">
        <v>301</v>
      </c>
      <c r="G11" s="160">
        <v>39</v>
      </c>
      <c r="H11" s="160">
        <v>54</v>
      </c>
    </row>
    <row r="12" spans="1:8" ht="12">
      <c r="A12" s="156" t="s">
        <v>302</v>
      </c>
      <c r="B12" s="157" t="s">
        <v>303</v>
      </c>
      <c r="C12" s="158">
        <v>245</v>
      </c>
      <c r="D12" s="158">
        <v>284</v>
      </c>
      <c r="E12" s="161" t="s">
        <v>82</v>
      </c>
      <c r="F12" s="159" t="s">
        <v>304</v>
      </c>
      <c r="G12" s="160">
        <v>60</v>
      </c>
      <c r="H12" s="160">
        <v>25</v>
      </c>
    </row>
    <row r="13" spans="1:18" ht="12">
      <c r="A13" s="156" t="s">
        <v>305</v>
      </c>
      <c r="B13" s="157" t="s">
        <v>306</v>
      </c>
      <c r="C13" s="158">
        <v>38</v>
      </c>
      <c r="D13" s="158">
        <v>47</v>
      </c>
      <c r="E13" s="162" t="s">
        <v>55</v>
      </c>
      <c r="F13" s="163" t="s">
        <v>307</v>
      </c>
      <c r="G13" s="152">
        <f>SUM(G9:G12)</f>
        <v>1417</v>
      </c>
      <c r="H13" s="152">
        <f>SUM(H9:H12)</f>
        <v>3714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58</v>
      </c>
      <c r="D14" s="158">
        <v>47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67</v>
      </c>
      <c r="D16" s="166">
        <v>37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1722</v>
      </c>
      <c r="D19" s="172">
        <f>SUM(D9:D15)+D16</f>
        <v>3961</v>
      </c>
      <c r="E19" s="151" t="s">
        <v>324</v>
      </c>
      <c r="F19" s="164" t="s">
        <v>325</v>
      </c>
      <c r="G19" s="160">
        <v>35</v>
      </c>
      <c r="H19" s="160">
        <v>87</v>
      </c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>
        <v>32</v>
      </c>
      <c r="D22" s="158">
        <v>4</v>
      </c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35</v>
      </c>
      <c r="H24" s="152">
        <f>SUM(H19:H23)</f>
        <v>87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>
        <v>3</v>
      </c>
      <c r="D25" s="158">
        <v>3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35</v>
      </c>
      <c r="D26" s="172">
        <f>SUM(D22:D25)</f>
        <v>7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1757</v>
      </c>
      <c r="D28" s="155">
        <f>D26+D19</f>
        <v>3968</v>
      </c>
      <c r="E28" s="149" t="s">
        <v>346</v>
      </c>
      <c r="F28" s="167" t="s">
        <v>347</v>
      </c>
      <c r="G28" s="152">
        <f>G13+G15+G24</f>
        <v>1452</v>
      </c>
      <c r="H28" s="152">
        <f>H13+H15+H24</f>
        <v>3801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305</v>
      </c>
      <c r="H30" s="176">
        <f>IF((D28-H28)&gt;0,D28-H28,0)</f>
        <v>167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1757</v>
      </c>
      <c r="D33" s="172">
        <f>D28+D31+D32</f>
        <v>3968</v>
      </c>
      <c r="E33" s="149" t="s">
        <v>362</v>
      </c>
      <c r="F33" s="167" t="s">
        <v>363</v>
      </c>
      <c r="G33" s="176">
        <f>G32+G31+G28</f>
        <v>1452</v>
      </c>
      <c r="H33" s="176">
        <f>H32+H31+H28</f>
        <v>3801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305</v>
      </c>
      <c r="H34" s="152">
        <f>IF((D33-H33)&gt;0,D33-H33,0)</f>
        <v>167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305</v>
      </c>
      <c r="H39" s="191">
        <f>IF(H34&gt;0,IF(D35+H34&lt;0,0,D35+H34),IF(D34-D35&lt;0,D35-D34,0))</f>
        <v>167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305</v>
      </c>
      <c r="H41" s="150">
        <f>IF(D39=0,IF(H39-H40&gt;0,H39-H40+D40,0),IF(D39-D40&lt;0,D40-D39+H40,0))</f>
        <v>167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1757</v>
      </c>
      <c r="D42" s="176">
        <f>D33+D35+D39</f>
        <v>3968</v>
      </c>
      <c r="E42" s="179" t="s">
        <v>389</v>
      </c>
      <c r="F42" s="187" t="s">
        <v>390</v>
      </c>
      <c r="G42" s="176">
        <f>G39+G33</f>
        <v>1757</v>
      </c>
      <c r="H42" s="176">
        <f>H39+H33</f>
        <v>3968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31">
      <selection activeCell="B58" sqref="B58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31.12.2010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2028</v>
      </c>
      <c r="D10" s="236">
        <v>7659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-1795</v>
      </c>
      <c r="D11" s="236">
        <v>-7009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-273</v>
      </c>
      <c r="D13" s="236">
        <v>-317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-37</v>
      </c>
      <c r="D14" s="236">
        <v>-106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>
        <v>-5</v>
      </c>
      <c r="D15" s="236"/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>
        <v>13</v>
      </c>
      <c r="D16" s="236">
        <v>80</v>
      </c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-77</v>
      </c>
      <c r="D19" s="236">
        <v>-19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-146</v>
      </c>
      <c r="D20" s="232">
        <f>SUM(D10:D19)</f>
        <v>288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/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-146</v>
      </c>
      <c r="D43" s="232">
        <f>D42+D32+D20</f>
        <v>288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467</v>
      </c>
      <c r="D44" s="246">
        <v>179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321</v>
      </c>
      <c r="D45" s="232">
        <f>D44+D43</f>
        <v>467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6">
      <selection activeCell="H37" sqref="H37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31.12.2010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51</v>
      </c>
      <c r="J11" s="305">
        <f>'справка _1_БАЛАНС'!H29+'справка _1_БАЛАНС'!H32</f>
        <v>-167</v>
      </c>
      <c r="K11" s="306"/>
      <c r="L11" s="307">
        <f>SUM(C11:K11)</f>
        <v>883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51</v>
      </c>
      <c r="J15" s="313">
        <f t="shared" si="2"/>
        <v>-167</v>
      </c>
      <c r="K15" s="313">
        <f t="shared" si="2"/>
        <v>0</v>
      </c>
      <c r="L15" s="307">
        <f t="shared" si="1"/>
        <v>883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-305</v>
      </c>
      <c r="K16" s="306"/>
      <c r="L16" s="307">
        <f t="shared" si="1"/>
        <v>-305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51</v>
      </c>
      <c r="J29" s="309">
        <f t="shared" si="6"/>
        <v>-472</v>
      </c>
      <c r="K29" s="309">
        <f t="shared" si="6"/>
        <v>0</v>
      </c>
      <c r="L29" s="307">
        <f t="shared" si="1"/>
        <v>578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51</v>
      </c>
      <c r="J32" s="309">
        <f t="shared" si="7"/>
        <v>-472</v>
      </c>
      <c r="K32" s="309">
        <f t="shared" si="7"/>
        <v>0</v>
      </c>
      <c r="L32" s="307">
        <f t="shared" si="1"/>
        <v>578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4.7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B25">
      <selection activeCell="F44" sqref="F4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31.12.2010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/>
      <c r="E9" s="361"/>
      <c r="F9" s="361">
        <v>0</v>
      </c>
      <c r="G9" s="362">
        <f>D9+E9-F9</f>
        <v>0</v>
      </c>
      <c r="H9" s="363"/>
      <c r="I9" s="363"/>
      <c r="J9" s="362">
        <f>G9+H9-I9</f>
        <v>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/>
      <c r="E14" s="361">
        <v>0</v>
      </c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0</v>
      </c>
      <c r="E17" s="375">
        <f>SUM(E9:E16)</f>
        <v>0</v>
      </c>
      <c r="F17" s="375">
        <f>SUM(F9:F16)</f>
        <v>0</v>
      </c>
      <c r="G17" s="362">
        <f t="shared" si="2"/>
        <v>0</v>
      </c>
      <c r="H17" s="376">
        <f>SUM(H9:H16)</f>
        <v>0</v>
      </c>
      <c r="I17" s="376">
        <f>SUM(I9:I16)</f>
        <v>0</v>
      </c>
      <c r="J17" s="362">
        <f t="shared" si="3"/>
        <v>0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0</v>
      </c>
      <c r="H40" s="406">
        <f t="shared" si="13"/>
        <v>0</v>
      </c>
      <c r="I40" s="406">
        <f t="shared" si="13"/>
        <v>0</v>
      </c>
      <c r="J40" s="406">
        <f t="shared" si="13"/>
        <v>0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92">
      <selection activeCell="C111" sqref="C111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31.12.2010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/>
      <c r="D28" s="447"/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2">
      <c r="A42" s="452" t="s">
        <v>699</v>
      </c>
      <c r="B42" s="453" t="s">
        <v>700</v>
      </c>
      <c r="C42" s="447"/>
      <c r="D42" s="447"/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0</v>
      </c>
      <c r="D43" s="451">
        <f>D24+D28+D29+D31+D30+D32+D33+D38</f>
        <v>0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0</v>
      </c>
      <c r="D44" s="460">
        <f>D43+D21+D19+D9</f>
        <v>0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741</v>
      </c>
      <c r="B72" s="453" t="s">
        <v>742</v>
      </c>
      <c r="C72" s="447"/>
      <c r="D72" s="447"/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0</v>
      </c>
      <c r="D85" s="451">
        <f>SUM(D86:D90)+D94</f>
        <v>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/>
      <c r="D87" s="447"/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/>
      <c r="D89" s="447"/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/>
      <c r="D93" s="447"/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/>
      <c r="D94" s="447"/>
      <c r="E94" s="454">
        <f t="shared" si="1"/>
        <v>0</v>
      </c>
      <c r="F94" s="447"/>
    </row>
    <row r="95" spans="1:6" ht="12">
      <c r="A95" s="452" t="s">
        <v>783</v>
      </c>
      <c r="B95" s="453" t="s">
        <v>784</v>
      </c>
      <c r="C95" s="447"/>
      <c r="D95" s="447"/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0</v>
      </c>
      <c r="D96" s="451">
        <f>D85+D80+D75+D71+D95</f>
        <v>0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0</v>
      </c>
      <c r="D97" s="451">
        <f>D96+D68+D66</f>
        <v>0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3.5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9">
      <selection activeCell="E32" sqref="E32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31.12.2010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35">
      <selection activeCell="G157" sqref="G157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/>
      <c r="D12" s="576"/>
      <c r="E12" s="575"/>
      <c r="F12" s="577"/>
    </row>
    <row r="13" spans="1:6" ht="12.75">
      <c r="A13" s="573" t="s">
        <v>857</v>
      </c>
      <c r="B13" s="574"/>
      <c r="C13" s="575"/>
      <c r="D13" s="576"/>
      <c r="E13" s="575"/>
      <c r="F13" s="577"/>
    </row>
    <row r="14" spans="1:6" ht="12.75">
      <c r="A14" s="573" t="s">
        <v>858</v>
      </c>
      <c r="B14" s="574"/>
      <c r="C14" s="575"/>
      <c r="D14" s="576"/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