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40" windowHeight="65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<sst xmlns="http://schemas.openxmlformats.org/spreadsheetml/2006/main" count="4170" uniqueCount="973">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</sst>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44019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44019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-0.2858970422679357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-0.2044647758462946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-0.18307828423501654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-0.0935250594261609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0.7784249767008388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1.0961048566028433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1.062494863998685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0.5999260415810667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0.021530117511710082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0.6808347559488556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0.32712846094613146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0.18442574021012417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1.1168161024702654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0.5108473668351803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801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0.02931381518755718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0.09248727925770728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16.460086299892126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3075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638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226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3733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7809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14039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4160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18211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33061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59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1133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3557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194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6251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11258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489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524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759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26677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59738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-6591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-7643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-5587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-12178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27325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1896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4178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262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5115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6179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487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22726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16563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3482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887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836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23656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651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24338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59738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1491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11332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1053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8843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1480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33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681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106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24913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801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18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839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25752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25752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48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48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25800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18184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1358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19542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464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20046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5706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20046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5706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5754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167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5587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25800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19833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-12971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-9612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-1778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-4608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-825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-322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1235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-239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1384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1248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5217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-1536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-364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3257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-103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524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524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-305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-5587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-171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-13230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-13230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-5587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-476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27325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27325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-167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19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1896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1896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23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33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57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3809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3922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681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86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775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4697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341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71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50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462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3415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3877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2401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68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444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10279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1933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14376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19558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36091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691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691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305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305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205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510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2401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68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444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10279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14071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4252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19253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36272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163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442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36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105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83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829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18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848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321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71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50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442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442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369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1763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218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95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2470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918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1042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3512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369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1763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218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95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2470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918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1042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3512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3075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638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43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226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3733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7809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14039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4160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18211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32760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1133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569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564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3557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194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9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6251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6251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11258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11559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1133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569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564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3557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194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6251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6251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11258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11258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4178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4178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487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487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655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338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5320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16563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7202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9361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6838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768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3482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887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836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32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414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50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23451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29835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487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487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393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316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880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16563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7202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9361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6163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3482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887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836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32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414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50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22776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23656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4178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4178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262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4440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675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675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675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6179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24" sqref="C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3075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638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43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226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3733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7809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5348</v>
      </c>
      <c r="E21" s="84" t="s">
        <v>58</v>
      </c>
      <c r="F21" s="87" t="s">
        <v>59</v>
      </c>
      <c r="G21" s="188">
        <v>8260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14039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v>4160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18211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-6591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-7643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4321</v>
      </c>
      <c r="E33" s="191" t="s">
        <v>101</v>
      </c>
      <c r="F33" s="87" t="s">
        <v>102</v>
      </c>
      <c r="G33" s="188">
        <v>-5587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-12178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27325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1896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4178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675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262</v>
      </c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5115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33061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6179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8">
        <v>4</v>
      </c>
      <c r="E59" s="192" t="s">
        <v>180</v>
      </c>
      <c r="F59" s="473" t="s">
        <v>181</v>
      </c>
      <c r="G59" s="188">
        <v>487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393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41</v>
      </c>
      <c r="E61" s="191" t="s">
        <v>188</v>
      </c>
      <c r="F61" s="87" t="s">
        <v>189</v>
      </c>
      <c r="G61" s="564">
        <f>SUM(G62:G68)</f>
        <v>22726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16563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3482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59</v>
      </c>
      <c r="D65" s="567">
        <f>SUM(D59:D64)</f>
        <v>45</v>
      </c>
      <c r="E65" s="84" t="s">
        <v>201</v>
      </c>
      <c r="F65" s="87" t="s">
        <v>202</v>
      </c>
      <c r="G65" s="188">
        <v>144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887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721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1133</v>
      </c>
      <c r="D68" s="188">
        <v>827</v>
      </c>
      <c r="E68" s="84" t="s">
        <v>212</v>
      </c>
      <c r="F68" s="87" t="s">
        <v>213</v>
      </c>
      <c r="G68" s="188">
        <f>32+804</f>
        <v>836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3557</v>
      </c>
      <c r="D69" s="188">
        <v>3929</v>
      </c>
      <c r="E69" s="192" t="s">
        <v>79</v>
      </c>
      <c r="F69" s="87" t="s">
        <v>216</v>
      </c>
      <c r="G69" s="188">
        <v>50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85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194</v>
      </c>
      <c r="D71" s="188">
        <v>255</v>
      </c>
      <c r="E71" s="461" t="s">
        <v>47</v>
      </c>
      <c r="F71" s="89" t="s">
        <v>223</v>
      </c>
      <c r="G71" s="566">
        <f>G59+G60+G61+G69+G70</f>
        <v>23656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1+9</f>
        <v>10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474+5759+2+16</f>
        <v>6251</v>
      </c>
      <c r="D75" s="188">
        <f>13+2656-21+5759+1</f>
        <v>8408</v>
      </c>
      <c r="E75" s="472" t="s">
        <v>160</v>
      </c>
      <c r="F75" s="89" t="s">
        <v>233</v>
      </c>
      <c r="G75" s="465">
        <v>651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11258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31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24338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489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524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759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26677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59738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59738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44019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1491</v>
      </c>
      <c r="D12" s="307">
        <v>1320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11332</v>
      </c>
      <c r="D13" s="307">
        <v>10651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1053</v>
      </c>
      <c r="D14" s="307">
        <v>894</v>
      </c>
      <c r="E14" s="236" t="s">
        <v>285</v>
      </c>
      <c r="F14" s="231" t="s">
        <v>286</v>
      </c>
      <c r="G14" s="307">
        <v>18184</v>
      </c>
      <c r="H14" s="307">
        <v>16264</v>
      </c>
    </row>
    <row r="15" spans="1:8" ht="15.75">
      <c r="A15" s="185" t="s">
        <v>287</v>
      </c>
      <c r="B15" s="181" t="s">
        <v>288</v>
      </c>
      <c r="C15" s="307">
        <v>8843</v>
      </c>
      <c r="D15" s="307">
        <v>8521</v>
      </c>
      <c r="E15" s="236" t="s">
        <v>79</v>
      </c>
      <c r="F15" s="231" t="s">
        <v>289</v>
      </c>
      <c r="G15" s="307">
        <v>1358</v>
      </c>
      <c r="H15" s="307">
        <f>348+9</f>
        <v>357</v>
      </c>
    </row>
    <row r="16" spans="1:8" ht="15.75">
      <c r="A16" s="185" t="s">
        <v>290</v>
      </c>
      <c r="B16" s="181" t="s">
        <v>291</v>
      </c>
      <c r="C16" s="307">
        <v>1480</v>
      </c>
      <c r="D16" s="307">
        <v>1410</v>
      </c>
      <c r="E16" s="227" t="s">
        <v>52</v>
      </c>
      <c r="F16" s="255" t="s">
        <v>292</v>
      </c>
      <c r="G16" s="597">
        <f>SUM(G12:G15)</f>
        <v>19542</v>
      </c>
      <c r="H16" s="598">
        <f>SUM(H12:H15)</f>
        <v>16621</v>
      </c>
    </row>
    <row r="17" spans="1:8" ht="31.5">
      <c r="A17" s="185" t="s">
        <v>293</v>
      </c>
      <c r="B17" s="181" t="s">
        <v>294</v>
      </c>
      <c r="C17" s="307">
        <f>16+17</f>
        <v>33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8">
        <v>47</v>
      </c>
    </row>
    <row r="19" spans="1:8" ht="15.75">
      <c r="A19" s="185" t="s">
        <v>299</v>
      </c>
      <c r="B19" s="181" t="s">
        <v>300</v>
      </c>
      <c r="C19" s="307">
        <v>681</v>
      </c>
      <c r="D19" s="307">
        <f>143+18</f>
        <v>161</v>
      </c>
      <c r="E19" s="185" t="s">
        <v>301</v>
      </c>
      <c r="F19" s="228" t="s">
        <v>302</v>
      </c>
      <c r="G19" s="307"/>
      <c r="H19" s="307">
        <v>9</v>
      </c>
    </row>
    <row r="20" spans="1:8" ht="15.75">
      <c r="A20" s="226" t="s">
        <v>303</v>
      </c>
      <c r="B20" s="181" t="s">
        <v>304</v>
      </c>
      <c r="C20" s="307">
        <v>106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24913</v>
      </c>
      <c r="D22" s="598">
        <f>SUM(D12:D18)+D19</f>
        <v>22957</v>
      </c>
      <c r="E22" s="185" t="s">
        <v>309</v>
      </c>
      <c r="F22" s="228" t="s">
        <v>310</v>
      </c>
      <c r="G22" s="307">
        <v>40</v>
      </c>
      <c r="H22" s="307">
        <v>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464</v>
      </c>
      <c r="H24" s="307">
        <v>937</v>
      </c>
    </row>
    <row r="25" spans="1:8" ht="31.5">
      <c r="A25" s="185" t="s">
        <v>316</v>
      </c>
      <c r="B25" s="228" t="s">
        <v>317</v>
      </c>
      <c r="C25" s="307">
        <v>801</v>
      </c>
      <c r="D25" s="307">
        <v>502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31</v>
      </c>
      <c r="E26" s="185" t="s">
        <v>322</v>
      </c>
      <c r="F26" s="228" t="s">
        <v>323</v>
      </c>
      <c r="G26" s="307"/>
      <c r="H26" s="307">
        <v>5</v>
      </c>
    </row>
    <row r="27" spans="1:8" ht="31.5">
      <c r="A27" s="185" t="s">
        <v>324</v>
      </c>
      <c r="B27" s="228" t="s">
        <v>325</v>
      </c>
      <c r="C27" s="307">
        <v>18</v>
      </c>
      <c r="D27" s="307">
        <v>53</v>
      </c>
      <c r="E27" s="227" t="s">
        <v>104</v>
      </c>
      <c r="F27" s="229" t="s">
        <v>326</v>
      </c>
      <c r="G27" s="597">
        <f>SUM(G22:G26)</f>
        <v>504</v>
      </c>
      <c r="H27" s="598">
        <f>SUM(H22:H26)</f>
        <v>975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f>35</f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839</v>
      </c>
      <c r="D29" s="598">
        <f>SUM(D25:D28)</f>
        <v>621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25752</v>
      </c>
      <c r="D31" s="604">
        <f>D29+D22</f>
        <v>23578</v>
      </c>
      <c r="E31" s="242" t="s">
        <v>800</v>
      </c>
      <c r="F31" s="257" t="s">
        <v>331</v>
      </c>
      <c r="G31" s="244">
        <f>G16+G18+G27</f>
        <v>20046</v>
      </c>
      <c r="H31" s="245">
        <f>H16+H18+H27</f>
        <v>17643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5706</v>
      </c>
      <c r="H33" s="598">
        <f>IF((D31-H31)&gt;0,D31-H31,0)</f>
        <v>5935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25752</v>
      </c>
      <c r="D36" s="606">
        <f>D31-D34+D35</f>
        <v>23578</v>
      </c>
      <c r="E36" s="253" t="s">
        <v>346</v>
      </c>
      <c r="F36" s="247" t="s">
        <v>347</v>
      </c>
      <c r="G36" s="258">
        <f>G35-G34+G31</f>
        <v>20046</v>
      </c>
      <c r="H36" s="259">
        <f>H35-H34+H31</f>
        <v>17643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5706</v>
      </c>
      <c r="H37" s="245">
        <f>IF((D36-H36)&gt;0,D36-H36,0)</f>
        <v>5935</v>
      </c>
    </row>
    <row r="38" spans="1:8" ht="15.75">
      <c r="A38" s="225" t="s">
        <v>352</v>
      </c>
      <c r="B38" s="229" t="s">
        <v>353</v>
      </c>
      <c r="C38" s="597">
        <f>C39+C40+C41</f>
        <v>48</v>
      </c>
      <c r="D38" s="598">
        <f>D39+D40+D41</f>
        <v>-6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14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48</v>
      </c>
      <c r="D40" s="307">
        <v>-20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5754</v>
      </c>
      <c r="H42" s="235">
        <f>IF(H37&gt;0,IF(D38+H37&lt;0,0,D38+H37),IF(D37-D38&lt;0,D38-D37,0))</f>
        <v>5929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167</v>
      </c>
      <c r="H43" s="607">
        <v>1476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5587</v>
      </c>
      <c r="H44" s="259">
        <f>IF(D42=0,IF(H42-H43&gt;0,H42-H43+D43,0),IF(D42-D43&lt;0,D43-D42+H43,0))</f>
        <v>4453</v>
      </c>
    </row>
    <row r="45" spans="1:8" ht="16.5" thickBot="1">
      <c r="A45" s="261" t="s">
        <v>371</v>
      </c>
      <c r="B45" s="262" t="s">
        <v>372</v>
      </c>
      <c r="C45" s="599">
        <f>C36+C38+C42</f>
        <v>25800</v>
      </c>
      <c r="D45" s="600">
        <f>D36+D38+D42</f>
        <v>23572</v>
      </c>
      <c r="E45" s="261" t="s">
        <v>373</v>
      </c>
      <c r="F45" s="263" t="s">
        <v>374</v>
      </c>
      <c r="G45" s="599">
        <f>G42+G36</f>
        <v>25800</v>
      </c>
      <c r="H45" s="600">
        <f>H42+H36</f>
        <v>23572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44019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34">
      <selection activeCell="H40" sqref="H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19833</v>
      </c>
      <c r="D11" s="188">
        <v>16720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-12971</v>
      </c>
      <c r="D12" s="188">
        <v>-12214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-9612</v>
      </c>
      <c r="D14" s="188">
        <v>-8901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-1778</v>
      </c>
      <c r="D15" s="188">
        <v>-1837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</v>
      </c>
      <c r="D16" s="188">
        <v>-34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-54</v>
      </c>
      <c r="D20" s="188">
        <v>-80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-4608</v>
      </c>
      <c r="D21" s="627">
        <f>SUM(D11:D20)</f>
        <v>-6353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-34-791</f>
        <v>-825</v>
      </c>
      <c r="D23" s="188">
        <f>-103-671</f>
        <v>-774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</v>
      </c>
      <c r="D24" s="188">
        <v>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-322</v>
      </c>
      <c r="D25" s="188">
        <v>-366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1235</v>
      </c>
      <c r="D26" s="188">
        <v>292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</v>
      </c>
      <c r="D27" s="188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-239</v>
      </c>
      <c r="D28" s="188">
        <v>-229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2242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1390-6</f>
        <v>1384</v>
      </c>
      <c r="D32" s="188">
        <f>20+1765</f>
        <v>1785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1248</v>
      </c>
      <c r="D33" s="627">
        <f>SUM(D23:D32)</f>
        <v>2953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5217</v>
      </c>
      <c r="D37" s="188">
        <v>2841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-1536</v>
      </c>
      <c r="D38" s="188">
        <v>-365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-364</v>
      </c>
      <c r="D39" s="188">
        <v>-321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-26-34</f>
        <v>-60</v>
      </c>
      <c r="D40" s="188">
        <v>-105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121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3257</v>
      </c>
      <c r="D43" s="629">
        <f>SUM(D35:D42)</f>
        <v>2171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-103</v>
      </c>
      <c r="D44" s="298">
        <f>D43+D33+D21</f>
        <v>-1229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524</v>
      </c>
      <c r="D46" s="302">
        <f>D45+D44</f>
        <v>627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524</v>
      </c>
      <c r="D47" s="289">
        <v>627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44019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3" sqref="M3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-5587</v>
      </c>
      <c r="K18" s="554"/>
      <c r="L18" s="553">
        <f t="shared" si="1"/>
        <v>-5587</v>
      </c>
      <c r="M18" s="607">
        <v>-167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-305</v>
      </c>
      <c r="F30" s="307"/>
      <c r="G30" s="307"/>
      <c r="H30" s="307"/>
      <c r="I30" s="307"/>
      <c r="J30" s="307">
        <v>-171</v>
      </c>
      <c r="K30" s="307"/>
      <c r="L30" s="553">
        <f t="shared" si="1"/>
        <v>-476</v>
      </c>
      <c r="M30" s="308">
        <v>19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-13230</v>
      </c>
      <c r="K31" s="621">
        <f t="shared" si="6"/>
        <v>0</v>
      </c>
      <c r="L31" s="553">
        <f t="shared" si="1"/>
        <v>27325</v>
      </c>
      <c r="M31" s="622">
        <f t="shared" si="6"/>
        <v>1896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-13230</v>
      </c>
      <c r="K34" s="556">
        <f t="shared" si="7"/>
        <v>0</v>
      </c>
      <c r="L34" s="619">
        <f t="shared" si="1"/>
        <v>27325</v>
      </c>
      <c r="M34" s="557">
        <f>M31+M32+M33</f>
        <v>1896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44019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41" sqref="J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0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6" t="s">
        <v>513</v>
      </c>
      <c r="R7" s="668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7"/>
      <c r="R8" s="66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163</v>
      </c>
      <c r="M12" s="319"/>
      <c r="N12" s="320">
        <f aca="true" t="shared" si="4" ref="N12:N41">K12+L12-M12</f>
        <v>369</v>
      </c>
      <c r="O12" s="319"/>
      <c r="P12" s="319"/>
      <c r="Q12" s="320">
        <f t="shared" si="0"/>
        <v>369</v>
      </c>
      <c r="R12" s="331">
        <f t="shared" si="1"/>
        <v>3075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23</v>
      </c>
      <c r="F13" s="319">
        <v>341</v>
      </c>
      <c r="G13" s="320">
        <f t="shared" si="2"/>
        <v>2401</v>
      </c>
      <c r="H13" s="319"/>
      <c r="I13" s="319"/>
      <c r="J13" s="320">
        <f t="shared" si="3"/>
        <v>2401</v>
      </c>
      <c r="K13" s="319">
        <v>1642</v>
      </c>
      <c r="L13" s="319">
        <v>442</v>
      </c>
      <c r="M13" s="319">
        <v>321</v>
      </c>
      <c r="N13" s="320">
        <f t="shared" si="4"/>
        <v>1763</v>
      </c>
      <c r="O13" s="319"/>
      <c r="P13" s="319"/>
      <c r="Q13" s="320">
        <f t="shared" si="0"/>
        <v>1763</v>
      </c>
      <c r="R13" s="331">
        <f t="shared" si="1"/>
        <v>638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33</v>
      </c>
      <c r="F15" s="319">
        <v>71</v>
      </c>
      <c r="G15" s="320">
        <f t="shared" si="2"/>
        <v>68</v>
      </c>
      <c r="H15" s="319"/>
      <c r="I15" s="319"/>
      <c r="J15" s="320">
        <f t="shared" si="3"/>
        <v>68</v>
      </c>
      <c r="K15" s="319">
        <v>60</v>
      </c>
      <c r="L15" s="319">
        <v>36</v>
      </c>
      <c r="M15" s="319">
        <v>71</v>
      </c>
      <c r="N15" s="320">
        <f t="shared" si="4"/>
        <v>25</v>
      </c>
      <c r="O15" s="319"/>
      <c r="P15" s="319"/>
      <c r="Q15" s="320">
        <f t="shared" si="0"/>
        <v>25</v>
      </c>
      <c r="R15" s="331">
        <f t="shared" si="1"/>
        <v>43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57</v>
      </c>
      <c r="F16" s="319">
        <v>50</v>
      </c>
      <c r="G16" s="320">
        <f t="shared" si="2"/>
        <v>444</v>
      </c>
      <c r="H16" s="319"/>
      <c r="I16" s="319"/>
      <c r="J16" s="320">
        <f t="shared" si="3"/>
        <v>444</v>
      </c>
      <c r="K16" s="319">
        <v>163</v>
      </c>
      <c r="L16" s="319">
        <v>105</v>
      </c>
      <c r="M16" s="319">
        <v>50</v>
      </c>
      <c r="N16" s="320">
        <f t="shared" si="4"/>
        <v>218</v>
      </c>
      <c r="O16" s="319"/>
      <c r="P16" s="319"/>
      <c r="Q16" s="320">
        <f t="shared" si="0"/>
        <v>218</v>
      </c>
      <c r="R16" s="331">
        <f t="shared" si="1"/>
        <v>226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>
        <f>394+3415</f>
        <v>3809</v>
      </c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12</v>
      </c>
      <c r="L18" s="319">
        <v>83</v>
      </c>
      <c r="M18" s="319"/>
      <c r="N18" s="320">
        <f t="shared" si="4"/>
        <v>95</v>
      </c>
      <c r="O18" s="319"/>
      <c r="P18" s="319"/>
      <c r="Q18" s="320">
        <f t="shared" si="0"/>
        <v>95</v>
      </c>
      <c r="R18" s="331">
        <f t="shared" si="1"/>
        <v>3733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3922</v>
      </c>
      <c r="F19" s="321">
        <f>SUM(F11:F18)</f>
        <v>462</v>
      </c>
      <c r="G19" s="320">
        <f t="shared" si="2"/>
        <v>10279</v>
      </c>
      <c r="H19" s="321">
        <f>SUM(H11:H18)</f>
        <v>0</v>
      </c>
      <c r="I19" s="321">
        <f>SUM(I11:I18)</f>
        <v>0</v>
      </c>
      <c r="J19" s="320">
        <f t="shared" si="3"/>
        <v>10279</v>
      </c>
      <c r="K19" s="321">
        <f>SUM(K11:K18)</f>
        <v>2083</v>
      </c>
      <c r="L19" s="321">
        <f>SUM(L11:L18)</f>
        <v>829</v>
      </c>
      <c r="M19" s="321">
        <f>SUM(M11:M18)</f>
        <v>442</v>
      </c>
      <c r="N19" s="320">
        <f t="shared" si="4"/>
        <v>2470</v>
      </c>
      <c r="O19" s="321">
        <f>SUM(O11:O18)</f>
        <v>0</v>
      </c>
      <c r="P19" s="321">
        <f>SUM(P11:P18)</f>
        <v>0</v>
      </c>
      <c r="Q19" s="320">
        <f t="shared" si="0"/>
        <v>2470</v>
      </c>
      <c r="R19" s="331">
        <f t="shared" si="1"/>
        <v>7809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>
        <v>3415</v>
      </c>
      <c r="G20" s="320">
        <f t="shared" si="2"/>
        <v>1933</v>
      </c>
      <c r="H20" s="319">
        <v>691</v>
      </c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681</v>
      </c>
      <c r="F23" s="319"/>
      <c r="G23" s="320">
        <f t="shared" si="2"/>
        <v>14376</v>
      </c>
      <c r="H23" s="319"/>
      <c r="I23" s="319">
        <v>305</v>
      </c>
      <c r="J23" s="320">
        <f t="shared" si="3"/>
        <v>14071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14039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8</v>
      </c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900</v>
      </c>
      <c r="L24" s="319">
        <v>18</v>
      </c>
      <c r="M24" s="319"/>
      <c r="N24" s="320">
        <f t="shared" si="4"/>
        <v>918</v>
      </c>
      <c r="O24" s="319"/>
      <c r="P24" s="319"/>
      <c r="Q24" s="320">
        <f t="shared" si="0"/>
        <v>918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f>83+3</f>
        <v>86</v>
      </c>
      <c r="F26" s="319"/>
      <c r="G26" s="320">
        <f t="shared" si="2"/>
        <v>4252</v>
      </c>
      <c r="H26" s="319"/>
      <c r="I26" s="319"/>
      <c r="J26" s="320">
        <f t="shared" si="3"/>
        <v>4252</v>
      </c>
      <c r="K26" s="319">
        <v>91</v>
      </c>
      <c r="L26" s="319">
        <v>1</v>
      </c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4160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775</v>
      </c>
      <c r="F27" s="323">
        <f t="shared" si="5"/>
        <v>0</v>
      </c>
      <c r="G27" s="324">
        <f t="shared" si="2"/>
        <v>19558</v>
      </c>
      <c r="H27" s="323">
        <f t="shared" si="5"/>
        <v>0</v>
      </c>
      <c r="I27" s="323">
        <f t="shared" si="5"/>
        <v>305</v>
      </c>
      <c r="J27" s="324">
        <f t="shared" si="3"/>
        <v>19253</v>
      </c>
      <c r="K27" s="323">
        <f t="shared" si="5"/>
        <v>1023</v>
      </c>
      <c r="L27" s="323">
        <f t="shared" si="5"/>
        <v>19</v>
      </c>
      <c r="M27" s="323">
        <f t="shared" si="5"/>
        <v>0</v>
      </c>
      <c r="N27" s="324">
        <f t="shared" si="4"/>
        <v>1042</v>
      </c>
      <c r="O27" s="323">
        <f t="shared" si="5"/>
        <v>0</v>
      </c>
      <c r="P27" s="323">
        <f t="shared" si="5"/>
        <v>0</v>
      </c>
      <c r="Q27" s="324">
        <f t="shared" si="0"/>
        <v>1042</v>
      </c>
      <c r="R27" s="334">
        <f t="shared" si="1"/>
        <v>18211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>
        <v>205</v>
      </c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4697</v>
      </c>
      <c r="F42" s="340">
        <f aca="true" t="shared" si="11" ref="F42:R42">F19+F20+F21+F27+F40+F41</f>
        <v>3877</v>
      </c>
      <c r="G42" s="340">
        <f t="shared" si="11"/>
        <v>36091</v>
      </c>
      <c r="H42" s="340">
        <f t="shared" si="11"/>
        <v>691</v>
      </c>
      <c r="I42" s="340">
        <f t="shared" si="11"/>
        <v>510</v>
      </c>
      <c r="J42" s="340">
        <f t="shared" si="11"/>
        <v>36272</v>
      </c>
      <c r="K42" s="340">
        <f t="shared" si="11"/>
        <v>3106</v>
      </c>
      <c r="L42" s="340">
        <f t="shared" si="11"/>
        <v>848</v>
      </c>
      <c r="M42" s="340">
        <f t="shared" si="11"/>
        <v>442</v>
      </c>
      <c r="N42" s="340">
        <f t="shared" si="11"/>
        <v>3512</v>
      </c>
      <c r="O42" s="340">
        <f t="shared" si="11"/>
        <v>0</v>
      </c>
      <c r="P42" s="340">
        <f t="shared" si="11"/>
        <v>0</v>
      </c>
      <c r="Q42" s="340">
        <f t="shared" si="11"/>
        <v>3512</v>
      </c>
      <c r="R42" s="341">
        <f t="shared" si="11"/>
        <v>32760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44019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74" sqref="E7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1133</v>
      </c>
      <c r="D26" s="353">
        <f>SUM(D27:D29)</f>
        <v>1133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569</v>
      </c>
      <c r="D27" s="359">
        <v>569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564</v>
      </c>
      <c r="D28" s="359">
        <v>564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3557</v>
      </c>
      <c r="D30" s="359">
        <v>3557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85</v>
      </c>
      <c r="D31" s="359">
        <v>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194</v>
      </c>
      <c r="D32" s="359">
        <v>194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9</v>
      </c>
      <c r="D36" s="359">
        <v>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6251</v>
      </c>
      <c r="D40" s="353">
        <f>SUM(D41:D44)</f>
        <v>6251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6251</v>
      </c>
      <c r="D44" s="359">
        <v>6251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11258</v>
      </c>
      <c r="D45" s="429">
        <f>D26+D30+D31+D33+D32+D34+D35+D40</f>
        <v>11258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11559</v>
      </c>
      <c r="D46" s="435">
        <f>D45+D23+D21+D11</f>
        <v>11258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4178</v>
      </c>
      <c r="D54" s="129">
        <f>SUM(D55:D57)</f>
        <v>0</v>
      </c>
      <c r="E54" s="127">
        <f>C54-D54</f>
        <v>4178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4178</v>
      </c>
      <c r="D55" s="188"/>
      <c r="E55" s="127">
        <f>C55-D55</f>
        <v>4178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487</v>
      </c>
      <c r="D58" s="129">
        <f>D59+D61</f>
        <v>487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487</v>
      </c>
      <c r="D59" s="188">
        <v>487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655</v>
      </c>
      <c r="D66" s="188">
        <v>393</v>
      </c>
      <c r="E66" s="127">
        <f t="shared" si="1"/>
        <v>262</v>
      </c>
      <c r="F66" s="187"/>
    </row>
    <row r="67" spans="1:6" ht="15.75">
      <c r="A67" s="361" t="s">
        <v>684</v>
      </c>
      <c r="B67" s="126" t="s">
        <v>685</v>
      </c>
      <c r="C67" s="188">
        <v>338</v>
      </c>
      <c r="D67" s="188">
        <v>316</v>
      </c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5320</v>
      </c>
      <c r="D68" s="426">
        <f>D54+D58+D63+D64+D65+D66</f>
        <v>880</v>
      </c>
      <c r="E68" s="427">
        <f t="shared" si="1"/>
        <v>4440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16563</v>
      </c>
      <c r="D73" s="128">
        <f>SUM(D74:D76)</f>
        <v>16563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7202</v>
      </c>
      <c r="D74" s="188">
        <v>7202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9361</v>
      </c>
      <c r="D76" s="188">
        <v>9361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6838</v>
      </c>
      <c r="D87" s="125">
        <f>SUM(D88:D92)+D96</f>
        <v>6163</v>
      </c>
      <c r="E87" s="125">
        <f>SUM(E88:E92)+E96</f>
        <v>675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+'1-Баланс'!G47+'1-Баланс'!G63</f>
        <v>768</v>
      </c>
      <c r="D88" s="188">
        <v>93</v>
      </c>
      <c r="E88" s="127">
        <f t="shared" si="1"/>
        <v>675</v>
      </c>
      <c r="F88" s="187"/>
    </row>
    <row r="89" spans="1:6" ht="15.75">
      <c r="A89" s="361" t="s">
        <v>721</v>
      </c>
      <c r="B89" s="126" t="s">
        <v>722</v>
      </c>
      <c r="C89" s="188">
        <v>3482</v>
      </c>
      <c r="D89" s="188">
        <v>3482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144</v>
      </c>
      <c r="D90" s="188">
        <v>144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887</v>
      </c>
      <c r="D91" s="188">
        <v>887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836</v>
      </c>
      <c r="D92" s="129">
        <f>SUM(D93:D95)</f>
        <v>836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32</v>
      </c>
      <c r="D93" s="188">
        <v>32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414</v>
      </c>
      <c r="D94" s="188">
        <v>414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390</v>
      </c>
      <c r="D95" s="188">
        <v>390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721</v>
      </c>
      <c r="D96" s="188">
        <v>721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50</v>
      </c>
      <c r="D97" s="188">
        <v>50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23451</v>
      </c>
      <c r="D98" s="424">
        <f>D87+D82+D77+D73+D97</f>
        <v>22776</v>
      </c>
      <c r="E98" s="424">
        <f>E87+E82+E77+E73+E97</f>
        <v>675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29835</v>
      </c>
      <c r="D99" s="418">
        <f>D98+D70+D68</f>
        <v>23656</v>
      </c>
      <c r="E99" s="418">
        <f>E98+E70+E68</f>
        <v>6179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44019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44019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31.12.2019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59738</v>
      </c>
      <c r="D6" s="642">
        <f aca="true" t="shared" si="0" ref="D6:D15">C6-E6</f>
        <v>0</v>
      </c>
      <c r="E6" s="641">
        <f>'1-Баланс'!G95</f>
        <v>59738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27325</v>
      </c>
      <c r="D7" s="642">
        <f t="shared" si="0"/>
        <v>22543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-5587</v>
      </c>
      <c r="D8" s="642">
        <f t="shared" si="0"/>
        <v>0</v>
      </c>
      <c r="E8" s="641">
        <f>ABS('2-Отчет за доходите'!C44)-ABS('2-Отчет за доходите'!G44)</f>
        <v>-5587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524</v>
      </c>
      <c r="D10" s="642">
        <f t="shared" si="0"/>
        <v>0</v>
      </c>
      <c r="E10" s="641">
        <f>'3-Отчет за паричния поток'!C46</f>
        <v>524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27325</v>
      </c>
      <c r="D11" s="642">
        <f t="shared" si="0"/>
        <v>0</v>
      </c>
      <c r="E11" s="641">
        <f>'4-Отчет за собствения капитал'!L34</f>
        <v>27325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2019-04-29T12:00:25Z</cp:lastPrinted>
  <dcterms:created xsi:type="dcterms:W3CDTF">2006-09-16T00:00:00Z</dcterms:created>
  <dcterms:modified xsi:type="dcterms:W3CDTF">2020-07-28T08:28:49Z</dcterms:modified>
  <cp:category/>
  <cp:version/>
  <cp:contentType/>
  <cp:contentStatus/>
</cp:coreProperties>
</file>