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25" windowWidth="7680" windowHeight="847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<sst xmlns="http://schemas.openxmlformats.org/spreadsheetml/2006/main" count="1051" uniqueCount="877">
  <si>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</si>
  <si>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</si>
  <si>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</si>
  <si>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</si>
  <si>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</si>
  <si>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</si>
  <si>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</si>
  <si>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</si>
  <si>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</si>
  <si>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</si>
  <si>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</si>
  <si>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</si>
  <si>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</si>
  <si>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</si>
  <si>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</si>
  <si>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</si>
  <si>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</si>
  <si>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</si>
  <si>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</si>
  <si>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</si>
  <si>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</si>
  <si>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</si>
  <si>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</si>
  <si>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</si>
  <si>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</si>
  <si>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</si>
  <si>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</si>
  <si>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</si>
  <si>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</si>
  <si>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</si>
  <si>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</si>
  <si>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</si>
  <si>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</si>
  <si>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</si>
  <si>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</si>
  <si>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</si>
  <si>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</si>
  <si>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</si>
  <si>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</si>
  <si>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</si>
  <si>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</si>
  <si>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</si>
  <si>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</si>
  <si>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</si>
  <si>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</si>
  <si>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</si>
  <si>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</si>
  <si>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</si>
  <si>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</si>
  <si>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</si>
  <si>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</si>
  <si>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</si>
  <si>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</si>
  <si>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</si>
  <si>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</si>
  <si>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</si>
  <si>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</si>
  <si>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</si>
  <si>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</si>
  <si>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</si>
  <si>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</si>
  <si>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</si>
  <si>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</si>
  <si>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</si>
  <si>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</si>
  <si>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</si>
  <si>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</si>
  <si>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</si>
  <si>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</si>
  <si>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</si>
  <si>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</si>
  <si>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</si>
  <si>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</si>
  <si>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</si>
  <si>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</si>
  <si>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</si>
  <si>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</si>
  <si>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</si>
  <si>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</si>
  <si>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</si>
  <si>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</si>
  <si>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</si>
  <si>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</si>
  <si>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</si>
  <si>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</si>
  <si>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</si>
  <si>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</si>
  <si>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</si>
  <si>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</si>
  <si>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</si>
  <si>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</si>
  <si>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</si>
  <si>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</si>
  <si>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</si>
  <si>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</si>
  <si>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</si>
  <si>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</si>
  <si>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</si>
  <si>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</si>
  <si>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</si>
  <si>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</si>
  <si>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</si>
  <si>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</si>
  <si>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</si>
  <si>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</si>
  <si>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</si>
  <si>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</si>
  <si>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</si>
  <si>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</si>
  <si>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</si>
  <si>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</si>
  <si>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</si>
  <si>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</si>
  <si>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</si>
  <si>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</si>
  <si>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</si>
  <si>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</si>
  <si>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</si>
  <si>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</si>
  <si>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</si>
  <si>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</si>
  <si>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</si>
  <si>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</si>
  <si>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</si>
  <si>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</si>
  <si>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</si>
  <si>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</si>
  <si>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</si>
  <si>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</si>
  <si>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</si>
  <si>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</si>
  <si>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</si>
  <si>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</si>
  <si>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</si>
  <si>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</si>
  <si>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</si>
  <si>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</si>
  <si>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</si>
  <si>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</si>
  <si>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</si>
  <si>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</si>
  <si>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</si>
  <si>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</si>
  <si>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</si>
  <si>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</si>
  <si>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</si>
  <si>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</si>
  <si>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</si>
  <si>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</si>
  <si>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</si>
  <si>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</si>
  <si>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</si>
  <si>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</si>
  <si>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</si>
  <si>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</si>
  <si>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</si>
  <si>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</si>
  <si>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</si>
  <si>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</si>
  <si>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</si>
  <si>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</si>
  <si>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</si>
  <si>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</si>
  <si>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</si>
  <si>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</si>
  <si>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</si>
  <si>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</si>
  <si>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</si>
  <si>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</si>
  <si>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</si>
  <si>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</si>
  <si>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</si>
  <si>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</si>
  <si>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</si>
  <si>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</si>
  <si>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</si>
  <si>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</si>
  <si>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</si>
  <si>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</si>
  <si>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</si>
  <si>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</si>
  <si>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</si>
  <si>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</si>
  <si>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</si>
  <si>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</si>
  <si>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</si>
  <si>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</si>
  <si>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</si>
  <si>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</si>
  <si>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</si>
  <si>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</si>
  <si>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</si>
  <si>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</si>
  <si>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</si>
  <si>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</si>
  <si>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</si>
  <si>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</si>
  <si>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</si>
  <si>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</si>
  <si>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</si>
  <si>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</si>
  <si>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</si>
  <si>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</si>
  <si>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</si>
  <si>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</si>
  <si>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</si>
  <si>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</si>
  <si>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</si>
  <si>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</si>
  <si>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</si>
  <si>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</si>
  <si>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</si>
  <si>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</si>
  <si>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</si>
  <si>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</si>
  <si>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</si>
  <si>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</si>
  <si>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</si>
  <si>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</si>
  <si>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</si>
  <si>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</si>
  <si>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</si>
  <si>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</si>
  <si>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</si>
  <si>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</si>
  <si>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</si>
  <si>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</si>
  <si>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</si>
  <si>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</si>
  <si>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</si>
  <si>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</si>
  <si>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</si>
  <si>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</si>
  <si>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</si>
  <si>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</si>
  <si>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</si>
  <si>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</si>
  <si>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</si>
  <si>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</si>
  <si>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</si>
  <si>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</si>
  <si>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</si>
  <si>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</si>
  <si>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</si>
  <si>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</si>
  <si>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</si>
  <si>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</si>
  <si>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</si>
  <si>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</si>
  <si>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</si>
  <si>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</si>
  <si>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</si>
  <si>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</si>
  <si>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</si>
  <si>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</si>
  <si>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</si>
  <si>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</si>
  <si>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</si>
  <si>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</si>
  <si>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</si>
  <si>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</si>
  <si>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</si>
  <si>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</si>
  <si>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</si>
  <si>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</si>
  <si>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</si>
  <si>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</si>
  <si>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</si>
  <si>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</si>
  <si>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</si>
  <si>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</si>
  <si>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</si>
  <si>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</si>
  <si>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</si>
  <si>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</si>
  <si>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</si>
  <si>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</si>
  <si>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</si>
  <si>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</si>
  <si>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</si>
  <si>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</si>
  <si>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</si>
  <si>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</si>
  <si>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</si>
  <si>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</si>
  <si>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</si>
  <si>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</si>
  <si>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</si>
  <si>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</si>
  <si>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</si>
  <si>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</si>
  <si>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</si>
  <si>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</si>
  <si>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</si>
  <si>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</si>
  <si>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</si>
  <si>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</si>
  <si>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</si>
  <si>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</si>
  <si>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</si>
  <si>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</si>
  <si>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</si>
  <si>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</si>
  <si>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</si>
  <si>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</si>
  <si>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</si>
  <si>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</si>
  <si>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</si>
  <si>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</si>
  <si>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</si>
  <si>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</si>
  <si>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</si>
  <si>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</si>
  <si>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</si>
  <si>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</si>
  <si>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</si>
  <si>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</si>
  <si>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</si>
  <si>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</si>
  <si>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</si>
  <si>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</si>
  <si>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</si>
  <si>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</si>
  <si>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</si>
  <si>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</si>
  <si>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</si>
  <si>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</si>
  <si>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</si>
  <si>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</si>
  <si>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</si>
  <si>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</si>
  <si>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</si>
  <si>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</si>
  <si>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</si>
  <si>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</si>
  <si>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</si>
  <si>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</si>
  <si>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</si>
  <si>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</si>
  <si>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</si>
  <si>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</si>
  <si>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</si>
  <si>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</si>
  <si>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</si>
  <si>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</si>
  <si>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</si>
  <si>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</si>
  <si>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</si>
  <si>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</si>
  <si>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</si>
  <si>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</si>
  <si>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</si>
  <si>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</si>
  <si>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</si>
  <si>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</si>
  <si>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</si>
  <si>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</si>
  <si>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</si>
  <si>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</si>
  <si>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</si>
  <si>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</si>
  <si>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</si>
  <si>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</si>
  <si>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</si>
  <si>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</si>
  <si>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</si>
  <si>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</si>
  <si>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</si>
  <si>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</si>
  <si>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</si>
  <si>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</si>
  <si>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</si>
  <si>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</si>
  <si>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</si>
  <si>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</si>
  <si>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</si>
  <si>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</si>
  <si>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</si>
  <si>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</si>
  <si>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</si>
  <si>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</si>
  <si>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</si>
  <si>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</si>
  <si>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</si>
  <si>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</si>
  <si>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</si>
  <si>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</si>
  <si>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</si>
  <si>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</si>
  <si>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</si>
  <si>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</si>
  <si>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</si>
  <si>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</si>
  <si>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</si>
  <si>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</si>
  <si>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</si>
  <si>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</si>
  <si>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</si>
  <si>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</si>
  <si>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</si>
  <si>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</si>
  <si>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</si>
  <si>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</si>
  <si>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</si>
  <si>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</si>
  <si>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</si>
  <si>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</si>
  <si>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</si>
  <si>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</si>
  <si>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</si>
  <si>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</si>
  <si>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</si>
  <si>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</si>
  <si>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</si>
  <si>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</si>
  <si>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</si>
  <si>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</si>
  <si>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</si>
  <si>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</si>
  <si>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</si>
  <si>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</si>
  <si>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</si>
  <si>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</si>
  <si>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</si>
  <si>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</si>
  <si>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</si>
  <si>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</si>
  <si>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</si>
  <si>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</si>
  <si>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</si>
  <si>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</si>
  <si>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</si>
  <si>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</si>
  <si>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</si>
  <si>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</si>
  <si>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</si>
  <si>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</si>
  <si>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</si>
  <si>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</si>
  <si>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</si>
  <si>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</si>
  <si>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</si>
  <si>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</si>
  <si>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</si>
  <si>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</si>
  <si>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</si>
  <si>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</si>
  <si>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</si>
  <si>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</si>
  <si>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</si>
  <si>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</si>
  <si>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</si>
  <si>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</si>
  <si>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</si>
  <si>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</si>
  <si>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</si>
  <si>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</si>
  <si>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</si>
  <si>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</si>
  <si>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</si>
  <si>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</si>
  <si>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</si>
  <si>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</si>
  <si>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</si>
  <si>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</si>
  <si>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</si>
  <si>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</si>
  <si>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</si>
  <si>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</si>
  <si>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</si>
  <si>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</si>
  <si>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</si>
  <si>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</si>
  <si>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</si>
  <si>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</si>
  <si>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</si>
  <si>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</si>
  <si>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</si>
  <si>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</si>
  <si>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</si>
  <si>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</si>
  <si>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</si>
  <si>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</si>
  <si>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</si>
  <si>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</si>
  <si>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</si>
  <si>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</si>
  <si>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</si>
  <si>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</si>
  <si>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</si>
  <si>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</si>
  <si>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</si>
  <si>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</si>
  <si>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</si>
  <si>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</si>
  <si>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</si>
  <si>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</si>
  <si>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</si>
  <si>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</si>
  <si>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</si>
  <si>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</si>
  <si>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</si>
  <si>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</si>
  <si>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</si>
  <si>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</si>
  <si>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</si>
  <si>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</si>
  <si>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</si>
  <si>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</si>
  <si>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</si>
  <si>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</si>
  <si>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</si>
  <si>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</si>
  <si>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</si>
  <si>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</si>
  <si>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</si>
  <si>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</si>
  <si>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</si>
  <si>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</si>
  <si>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</si>
  <si>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</si>
  <si>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</si>
  <si>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</si>
  <si>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</si>
  <si>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</si>
  <si>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</si>
  <si>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</si>
  <si>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</si>
  <si>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</si>
  <si>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</si>
  <si>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</si>
  <si>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</si>
  <si>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</si>
  <si>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</si>
  <si>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</si>
  <si>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</si>
  <si>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</si>
  <si>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</si>
  <si>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</si>
  <si>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</si>
  <si>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</si>
  <si>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</si>
  <si>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</si>
  <si>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</si>
  <si>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</si>
  <si>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</si>
  <si>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</si>
  <si>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</si>
  <si>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</si>
  <si>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</si>
  <si>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</si>
  <si>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</si>
  <si>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</si>
  <si>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</si>
  <si>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</si>
  <si>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</si>
  <si>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</si>
  <si>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</si>
  <si>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</si>
  <si>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</si>
  <si>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</si>
  <si>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</si>
  <si>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</si>
  <si>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</si>
  <si>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</si>
  <si>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</si>
  <si>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</si>
  <si>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</si>
  <si>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</si>
  <si>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</si>
  <si>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</si>
  <si>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</si>
  <si>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</si>
  <si>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</si>
  <si>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</si>
  <si>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</si>
  <si>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</si>
  <si>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</si>
  <si>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</si>
  <si>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</si>
  <si>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</si>
  <si>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</si>
  <si>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</si>
  <si>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</si>
  <si>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</si>
  <si>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</si>
  <si>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</si>
  <si>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</si>
  <si>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</si>
  <si>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</si>
  <si>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</si>
  <si>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</si>
  <si>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</si>
  <si>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</si>
  <si>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</si>
  <si>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</si>
  <si>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</si>
  <si>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</si>
  <si>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</si>
  <si>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</si>
  <si>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</si>
  <si>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</si>
  <si>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</si>
  <si>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</si>
  <si>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</si>
  <si>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</si>
  <si>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</si>
  <si>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</si>
  <si>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</si>
  <si>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</si>
  <si>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</si>
  <si>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</si>
  <si>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</si>
  <si>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</si>
  <si>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</si>
  <si>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</si>
  <si>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</si>
  <si>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</si>
  <si>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</si>
  <si>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</si>
  <si>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</si>
  <si>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</si>
  <si>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</si>
  <si>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</si>
  <si>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</si>
  <si>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</si>
  <si>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</si>
  <si>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</si>
  <si>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</si>
  <si>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</si>
  <si>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</si>
  <si>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</si>
  <si>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</si>
  <si>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</si>
  <si>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</si>
  <si>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</si>
  <si>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</si>
  <si>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</si>
  <si>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</si>
  <si>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</si>
  <si>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</si>
  <si>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</si>
  <si>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</si>
  <si>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</si>
  <si>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</si>
  <si>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</si>
  <si>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</si>
  <si>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</si>
  <si>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</si>
  <si>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</si>
  <si>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</si>
  <si>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</si>
  <si>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</si>
  <si>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</si>
  <si>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</si>
  <si>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</si>
  <si>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</si>
  <si>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</si>
  <si>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</si>
  <si>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</si>
  <si>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</si>
  <si>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</si>
  <si>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</si>
  <si>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</si>
  <si>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</si>
  <si>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</si>
  <si>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</si>
  <si>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</si>
  <si>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</si>
  <si>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</si>
  <si>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</si>
  <si>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</si>
  <si>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</si>
  <si>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</si>
  <si>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</si>
  <si>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</si>
  <si>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</si>
  <si>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</si>
  <si>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</si>
  <si>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</si>
  <si>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</si>
  <si>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</si>
  <si>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</si>
  <si>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</si>
  <si>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</si>
  <si>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</si>
  <si>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</si>
  <si>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</si>
  <si>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</si>
  <si>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</si>
  <si>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</si>
  <si>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</si>
  <si>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</si>
  <si>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</si>
  <si>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</si>
  <si>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</si>
  <si>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</si>
  <si>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</si>
  <si>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</si>
  <si>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</si>
  <si>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</si>
  <si>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</si>
  <si>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</si>
  <si>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</si>
  <si>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</si>
  <si>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</si>
  <si>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</si>
  <si>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</si>
  <si>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</si>
  <si>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</si>
  <si>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</si>
  <si>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</si>
  <si>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</si>
  <si>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</si>
  <si>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</si>
  <si>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</si>
  <si>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</si>
  <si>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</si>
  <si>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</si>
  <si>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</si>
  <si>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</si>
  <si>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</si>
  <si>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</si>
  <si>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</si>
  <si>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</si>
  <si>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</si>
  <si>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</si>
  <si>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</si>
  <si>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</si>
  <si>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</si>
  <si>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</si>
  <si>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</si>
  <si>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</si>
  <si>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</si>
  <si>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</si>
  <si>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</si>
  <si>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</si>
  <si>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</si>
  <si>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</si>
  <si>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</si>
  <si>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</si>
  <si>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</si>
  <si>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</si>
  <si>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</si>
  <si>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</si>
  <si>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</si>
  <si>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</si>
  <si>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</si>
  <si>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</si>
  <si>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</si>
  <si>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</si>
  <si>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</si>
  <si>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</si>
  <si>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</si>
  <si>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</si>
  <si>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</si>
  <si>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</si>
  <si>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</si>
  <si>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</si>
  <si>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</si>
  <si>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</si>
  <si>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</si>
  <si>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</si>
  <si>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</si>
  <si>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</si>
  <si>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</si>
  <si>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</si>
  <si>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</si>
  <si>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</si>
  <si>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</si>
  <si>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</si>
  <si>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</si>
  <si>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</si>
  <si>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</si>
  <si>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</si>
  <si>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</si>
  <si>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</si>
  <si>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</si>
  <si>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</si>
  <si>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</si>
  <si>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</si>
  <si>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</si>
  <si>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</si>
  <si>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</si>
  <si>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</si>
  <si>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</si>
  <si>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</si>
  <si>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</si>
  <si>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</si>
  <si>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</si>
  <si>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</si>
  <si>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</si>
  <si>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</si>
  <si>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</si>
  <si>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</si>
  <si>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</si>
  <si>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</si>
  <si>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</si>
  <si>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</si>
  <si>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</si>
  <si>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</si>
  <si>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</si>
  <si>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</si>
  <si>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</si>
  <si>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</si>
  <si>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</si>
  <si>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</si>
  <si>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</si>
  <si>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</si>
  <si>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</si>
  <si>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</si>
  <si>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</si>
  <si>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</si>
  <si>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</si>
  <si>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</si>
  <si>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</si>
  <si>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</si>
  <si>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</si>
  <si>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</si>
  <si>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</si>
  <si>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</si>
  <si>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</si>
  <si>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</si>
  <si>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</si>
  <si>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</si>
  <si>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</si>
  <si>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</si>
  <si>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</si>
  <si>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</si>
  <si>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</si>
  <si>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</si>
  <si>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</si>
  <si>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</si>
  <si>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</si>
  <si>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</si>
  <si>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</si>
  <si>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</si>
  <si>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</si>
  <si>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</si>
  <si>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</si>
  <si>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</si>
  <si>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</si>
  <si>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</si>
  <si>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</si>
  <si>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</si>
  <si>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</si>
  <si>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</si>
  <si>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</si>
  <si>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</si>
  <si>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</si>
  <si>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</si>
  <si>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</si>
  <si>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</si>
  <si>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</si>
  <si>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</si>
  <si>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</si>
  <si>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</si>
  <si>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</si>
  <si>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</si>
  <si>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</si>
  <si>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</si>
  <si>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</si>
  <si>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</si>
  <si>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</si>
  <si>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</si>
  <si>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</si>
  <si>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</si>
  <si>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</si>
  <si>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</si>
  <si>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</si>
  <si>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</si>
  <si>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</si>
  <si>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</si>
  <si>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</si>
  <si>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</si>
  <si>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2016 г. 31.03 - 1-ВО ТРИМЕСЕЧИЕ КОНСОЛИДИРАН </t>
  </si>
  <si>
    <t>Дата на съставяне: 20.04.2016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</si>
</sst>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71">
      <selection activeCell="C108" sqref="C10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3300</v>
      </c>
      <c r="D12" s="204">
        <v>3300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187</v>
      </c>
      <c r="D13" s="204">
        <v>187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851</v>
      </c>
      <c r="D14" s="204">
        <v>852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70</v>
      </c>
      <c r="D16" s="204">
        <v>67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20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201</v>
      </c>
      <c r="D18" s="204">
        <v>201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4770</v>
      </c>
      <c r="D19" s="208">
        <f>SUM(D11:D18)</f>
        <v>4768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2239.1666772</v>
      </c>
      <c r="H27" s="207">
        <f>SUM(H28:H30)</f>
        <v>2238.1666772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3367.1666772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0.54833396</v>
      </c>
      <c r="H31" s="205">
        <v>1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2239.71501116</v>
      </c>
      <c r="H33" s="207">
        <f>H27+H31+H32</f>
        <v>2239.1666772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909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6504.71501116</v>
      </c>
      <c r="H36" s="207">
        <f>H25+H17+H33</f>
        <v>6504.1666772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</f>
        <v>699.39166604</v>
      </c>
      <c r="H39" s="211">
        <v>699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>
        <v>8</v>
      </c>
      <c r="E44" s="323" t="s">
        <v>134</v>
      </c>
      <c r="F44" s="297" t="s">
        <v>135</v>
      </c>
      <c r="G44" s="205">
        <v>145</v>
      </c>
      <c r="H44" s="205">
        <v>100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283</v>
      </c>
      <c r="H46" s="205">
        <v>280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52</v>
      </c>
      <c r="D48" s="204">
        <v>20</v>
      </c>
      <c r="E48" s="292" t="s">
        <v>149</v>
      </c>
      <c r="F48" s="297" t="s">
        <v>150</v>
      </c>
      <c r="G48" s="205">
        <v>2</v>
      </c>
      <c r="H48" s="205">
        <v>2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430</v>
      </c>
      <c r="H49" s="207">
        <f>SUM(H43:H48)</f>
        <v>382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2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54</v>
      </c>
      <c r="D51" s="208">
        <f>SUM(D47:D50)</f>
        <v>20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30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5805</v>
      </c>
      <c r="D55" s="208">
        <f>D19+D20+D21+D27+D32+D45+D51+D53+D54</f>
        <v>5790</v>
      </c>
      <c r="E55" s="292" t="s">
        <v>172</v>
      </c>
      <c r="F55" s="316" t="s">
        <v>173</v>
      </c>
      <c r="G55" s="207">
        <f>G49+G51+G52+G53+G54</f>
        <v>430</v>
      </c>
      <c r="H55" s="207">
        <f>H49+H51+H52+H53+H54</f>
        <v>382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962</v>
      </c>
      <c r="D58" s="204">
        <v>942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179</v>
      </c>
      <c r="D59" s="204">
        <v>179</v>
      </c>
      <c r="E59" s="306" t="s">
        <v>181</v>
      </c>
      <c r="F59" s="297" t="s">
        <v>182</v>
      </c>
      <c r="G59" s="205">
        <v>0</v>
      </c>
      <c r="H59" s="205">
        <v>43</v>
      </c>
      <c r="M59" s="210"/>
    </row>
    <row r="60" spans="1:8" ht="15">
      <c r="A60" s="290" t="s">
        <v>183</v>
      </c>
      <c r="B60" s="296" t="s">
        <v>184</v>
      </c>
      <c r="C60" s="204">
        <v>36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68</v>
      </c>
      <c r="D61" s="204">
        <v>69</v>
      </c>
      <c r="E61" s="298" t="s">
        <v>189</v>
      </c>
      <c r="F61" s="327" t="s">
        <v>190</v>
      </c>
      <c r="G61" s="207">
        <f>SUM(G62:G68)</f>
        <v>144</v>
      </c>
      <c r="H61" s="207">
        <f>SUM(H62:H68)</f>
        <v>201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/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1245</v>
      </c>
      <c r="D64" s="208">
        <f>SUM(D58:D63)</f>
        <v>1225</v>
      </c>
      <c r="E64" s="292" t="s">
        <v>200</v>
      </c>
      <c r="F64" s="297" t="s">
        <v>201</v>
      </c>
      <c r="G64" s="205">
        <v>119</v>
      </c>
      <c r="H64" s="205">
        <f>293-80-128</f>
        <v>85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10</v>
      </c>
      <c r="H65" s="205">
        <v>102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3</v>
      </c>
      <c r="H66" s="205">
        <v>8</v>
      </c>
    </row>
    <row r="67" spans="1:8" ht="15">
      <c r="A67" s="290" t="s">
        <v>207</v>
      </c>
      <c r="B67" s="296" t="s">
        <v>208</v>
      </c>
      <c r="C67" s="204"/>
      <c r="D67" s="204">
        <v>0</v>
      </c>
      <c r="E67" s="292" t="s">
        <v>209</v>
      </c>
      <c r="F67" s="297" t="s">
        <v>210</v>
      </c>
      <c r="G67" s="205"/>
      <c r="H67" s="205">
        <v>1</v>
      </c>
    </row>
    <row r="68" spans="1:8" ht="15">
      <c r="A68" s="290" t="s">
        <v>211</v>
      </c>
      <c r="B68" s="296" t="s">
        <v>212</v>
      </c>
      <c r="C68" s="204">
        <f>412-96</f>
        <v>316</v>
      </c>
      <c r="D68" s="204">
        <v>277</v>
      </c>
      <c r="E68" s="292" t="s">
        <v>213</v>
      </c>
      <c r="F68" s="297" t="s">
        <v>214</v>
      </c>
      <c r="G68" s="205">
        <v>12</v>
      </c>
      <c r="H68" s="205">
        <v>5</v>
      </c>
    </row>
    <row r="69" spans="1:8" ht="15">
      <c r="A69" s="290" t="s">
        <v>215</v>
      </c>
      <c r="B69" s="296" t="s">
        <v>216</v>
      </c>
      <c r="C69" s="204">
        <v>43</v>
      </c>
      <c r="D69" s="204">
        <v>42</v>
      </c>
      <c r="E69" s="306" t="s">
        <v>78</v>
      </c>
      <c r="F69" s="297" t="s">
        <v>217</v>
      </c>
      <c r="G69" s="205">
        <v>96</v>
      </c>
      <c r="H69" s="205">
        <f>98+4</f>
        <v>102</v>
      </c>
    </row>
    <row r="70" spans="1:8" ht="15">
      <c r="A70" s="290" t="s">
        <v>218</v>
      </c>
      <c r="B70" s="296" t="s">
        <v>219</v>
      </c>
      <c r="C70" s="204">
        <v>6</v>
      </c>
      <c r="D70" s="204">
        <v>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240</v>
      </c>
      <c r="H71" s="214">
        <f>H59+H60+H61+H69+H70</f>
        <v>346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18</v>
      </c>
      <c r="D72" s="204">
        <v>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122</v>
      </c>
      <c r="D74" s="204">
        <v>126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505</v>
      </c>
      <c r="D75" s="208">
        <f>SUM(D67:D74)</f>
        <v>457</v>
      </c>
      <c r="E75" s="306" t="s">
        <v>160</v>
      </c>
      <c r="F75" s="300" t="s">
        <v>234</v>
      </c>
      <c r="G75" s="205"/>
      <c r="H75" s="205">
        <v>1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240</v>
      </c>
      <c r="H79" s="215">
        <f>H71+H74+H75+H76</f>
        <v>347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110</v>
      </c>
      <c r="D87" s="204">
        <v>112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209</v>
      </c>
      <c r="D88" s="204">
        <v>220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319</v>
      </c>
      <c r="D91" s="208">
        <f>SUM(D87:D90)</f>
        <v>332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2069</v>
      </c>
      <c r="D93" s="208">
        <f>D64+D75+D84+D91+D92</f>
        <v>2142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7874</v>
      </c>
      <c r="D94" s="217">
        <f>D93+D55</f>
        <v>7932</v>
      </c>
      <c r="E94" s="556" t="s">
        <v>270</v>
      </c>
      <c r="F94" s="344" t="s">
        <v>271</v>
      </c>
      <c r="G94" s="218">
        <f>G36+G39+G55+G79</f>
        <v>7874.1066772</v>
      </c>
      <c r="H94" s="218">
        <f>H36+H39+H55+H79</f>
        <v>7932.1666772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0.10667720000037662</v>
      </c>
      <c r="H97" s="603">
        <f>D94-H94</f>
        <v>-0.1666771999998673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57" sqref="C5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2016 г. 31.03 - 1-ВО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24</v>
      </c>
      <c r="D9" s="79">
        <v>22</v>
      </c>
      <c r="E9" s="362" t="s">
        <v>283</v>
      </c>
      <c r="F9" s="364" t="s">
        <v>284</v>
      </c>
      <c r="G9" s="87">
        <v>16</v>
      </c>
      <c r="H9" s="87">
        <v>12</v>
      </c>
    </row>
    <row r="10" spans="1:8" ht="12">
      <c r="A10" s="362" t="s">
        <v>285</v>
      </c>
      <c r="B10" s="363" t="s">
        <v>286</v>
      </c>
      <c r="C10" s="79">
        <f>34-11</f>
        <v>23</v>
      </c>
      <c r="D10" s="79">
        <v>69</v>
      </c>
      <c r="E10" s="362" t="s">
        <v>287</v>
      </c>
      <c r="F10" s="364" t="s">
        <v>288</v>
      </c>
      <c r="G10" s="87">
        <v>6</v>
      </c>
      <c r="H10" s="87">
        <v>5</v>
      </c>
    </row>
    <row r="11" spans="1:8" ht="12">
      <c r="A11" s="362" t="s">
        <v>289</v>
      </c>
      <c r="B11" s="363" t="s">
        <v>290</v>
      </c>
      <c r="C11" s="79">
        <v>1</v>
      </c>
      <c r="D11" s="79">
        <v>1</v>
      </c>
      <c r="E11" s="365" t="s">
        <v>291</v>
      </c>
      <c r="F11" s="364" t="s">
        <v>292</v>
      </c>
      <c r="G11" s="87">
        <v>18</v>
      </c>
      <c r="H11" s="87">
        <v>16</v>
      </c>
    </row>
    <row r="12" spans="1:8" ht="12">
      <c r="A12" s="362" t="s">
        <v>293</v>
      </c>
      <c r="B12" s="363" t="s">
        <v>294</v>
      </c>
      <c r="C12" s="79">
        <f>26-4</f>
        <v>22</v>
      </c>
      <c r="D12" s="79">
        <v>13</v>
      </c>
      <c r="E12" s="365" t="s">
        <v>78</v>
      </c>
      <c r="F12" s="364" t="s">
        <v>295</v>
      </c>
      <c r="G12" s="87">
        <v>49</v>
      </c>
      <c r="H12" s="87">
        <v>244</v>
      </c>
    </row>
    <row r="13" spans="1:18" ht="12">
      <c r="A13" s="362" t="s">
        <v>296</v>
      </c>
      <c r="B13" s="363" t="s">
        <v>297</v>
      </c>
      <c r="C13" s="79">
        <v>5</v>
      </c>
      <c r="D13" s="79">
        <v>3</v>
      </c>
      <c r="E13" s="366" t="s">
        <v>51</v>
      </c>
      <c r="F13" s="367" t="s">
        <v>298</v>
      </c>
      <c r="G13" s="88">
        <f>SUM(G9:G12)</f>
        <v>89</v>
      </c>
      <c r="H13" s="88">
        <f>SUM(H9:H12)</f>
        <v>277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10</v>
      </c>
      <c r="D14" s="79">
        <v>3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0</v>
      </c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</v>
      </c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86</v>
      </c>
      <c r="D19" s="82">
        <f>SUM(D9:D15)+D16</f>
        <v>111</v>
      </c>
      <c r="E19" s="372" t="s">
        <v>315</v>
      </c>
      <c r="F19" s="368" t="s">
        <v>316</v>
      </c>
      <c r="G19" s="87"/>
      <c r="H19" s="87"/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</v>
      </c>
      <c r="D22" s="79">
        <v>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0</v>
      </c>
      <c r="H24" s="88">
        <f>SUM(H19:H23)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/>
      <c r="D25" s="79">
        <v>4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2</v>
      </c>
      <c r="D26" s="82">
        <f>SUM(D22:D25)</f>
        <v>10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88</v>
      </c>
      <c r="D28" s="83">
        <f>D26+D19</f>
        <v>121</v>
      </c>
      <c r="E28" s="173" t="s">
        <v>337</v>
      </c>
      <c r="F28" s="369" t="s">
        <v>338</v>
      </c>
      <c r="G28" s="88">
        <f>G13+G15+G24</f>
        <v>89</v>
      </c>
      <c r="H28" s="88">
        <f>H13+H15+H24</f>
        <v>277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</v>
      </c>
      <c r="D30" s="83">
        <f>IF((H28-D28)&gt;0,H28-D28,0)</f>
        <v>156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88</v>
      </c>
      <c r="D33" s="82">
        <f>D28+D31+D32</f>
        <v>121</v>
      </c>
      <c r="E33" s="173" t="s">
        <v>351</v>
      </c>
      <c r="F33" s="369" t="s">
        <v>352</v>
      </c>
      <c r="G33" s="90">
        <f>G32+G31+G28</f>
        <v>89</v>
      </c>
      <c r="H33" s="90">
        <f>H32+H31+H28</f>
        <v>277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</v>
      </c>
      <c r="D34" s="83">
        <f>IF((H33-D33)&gt;0,H33-D33,0)</f>
        <v>156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0.06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0.06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0.94</v>
      </c>
      <c r="D39" s="568">
        <f>+IF((H33-D33-D35)&gt;0,H33-D33-D35,0)</f>
        <v>156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0.39166603999999994</v>
      </c>
      <c r="D40" s="84">
        <f>D39*0.4166666</f>
        <v>64.9999896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0.54833396</v>
      </c>
      <c r="D41" s="85">
        <f>IF(H39=0,IF(D39-D40&gt;0,D39-D40+H40,0),IF(H39-H40&lt;0,H40-H39+D39,0))</f>
        <v>91.0000104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89</v>
      </c>
      <c r="D42" s="86">
        <f>D33+D35+D39</f>
        <v>277</v>
      </c>
      <c r="E42" s="176" t="s">
        <v>378</v>
      </c>
      <c r="F42" s="177" t="s">
        <v>379</v>
      </c>
      <c r="G42" s="90">
        <f>G39+G33</f>
        <v>89</v>
      </c>
      <c r="H42" s="90">
        <f>H39+H33</f>
        <v>277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C45" sqref="C45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2016 г. 31.03 - 1-ВО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127</v>
      </c>
      <c r="D10" s="92">
        <v>98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f>-97-8</f>
        <v>-105</v>
      </c>
      <c r="D11" s="92">
        <v>-138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-27</v>
      </c>
      <c r="D13" s="92">
        <v>-18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1</v>
      </c>
      <c r="D14" s="92">
        <v>-14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-3</v>
      </c>
      <c r="D19" s="92">
        <v>192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-11</v>
      </c>
      <c r="D20" s="93">
        <f>SUM(D10:D19)</f>
        <v>116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</v>
      </c>
      <c r="D22" s="92">
        <v>-1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-58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/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</v>
      </c>
      <c r="D32" s="93">
        <f>SUM(D22:D31)</f>
        <v>-59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14</v>
      </c>
      <c r="D36" s="92">
        <v>30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-13</v>
      </c>
      <c r="D37" s="92">
        <v>-49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/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0</v>
      </c>
      <c r="D39" s="92">
        <v>-1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58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-1</v>
      </c>
      <c r="D41" s="92">
        <v>-3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0</v>
      </c>
      <c r="D42" s="93">
        <f>SUM(D34:D41)</f>
        <v>35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-13</v>
      </c>
      <c r="D43" s="93">
        <f>D42+D32+D20</f>
        <v>92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332</v>
      </c>
      <c r="D44" s="183">
        <f>291-51</f>
        <v>240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319</v>
      </c>
      <c r="D45" s="93">
        <f>D44+D43</f>
        <v>332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319</v>
      </c>
      <c r="D46" s="94">
        <f>D45</f>
        <v>332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20.04.2016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5">
      <selection activeCell="M28" sqref="M28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2016 г. 31.03 - 1-ВО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3367.1666772</v>
      </c>
      <c r="J11" s="96">
        <f>'справка №1-БАЛАНС'!H29+'справка №1-БАЛАНС'!H32</f>
        <v>-1128</v>
      </c>
      <c r="K11" s="98"/>
      <c r="L11" s="423">
        <f>SUM(C11:K11)</f>
        <v>6504.1666772</v>
      </c>
      <c r="M11" s="96">
        <f>'справка №1-БАЛАНС'!H39</f>
        <v>699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3367.1666772</v>
      </c>
      <c r="J15" s="99">
        <f t="shared" si="2"/>
        <v>-1128</v>
      </c>
      <c r="K15" s="99">
        <f t="shared" si="2"/>
        <v>0</v>
      </c>
      <c r="L15" s="423">
        <f t="shared" si="1"/>
        <v>6504.1666772</v>
      </c>
      <c r="M15" s="99">
        <f t="shared" si="2"/>
        <v>699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0.54833396</v>
      </c>
      <c r="J16" s="424">
        <f>+'справка №1-БАЛАНС'!G32</f>
        <v>0</v>
      </c>
      <c r="K16" s="98"/>
      <c r="L16" s="423">
        <f t="shared" si="1"/>
        <v>0.54833396</v>
      </c>
      <c r="M16" s="98">
        <f>'справка №2-ОТЧЕТ ЗА ДОХОДИТE'!C40+('справка №2-ОТЧЕТ ЗА ДОХОДИТE'!G40*-1)</f>
        <v>0.39166603999999994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3367.71501116</v>
      </c>
      <c r="J29" s="97">
        <f t="shared" si="6"/>
        <v>-1128</v>
      </c>
      <c r="K29" s="97">
        <f t="shared" si="6"/>
        <v>0</v>
      </c>
      <c r="L29" s="423">
        <f t="shared" si="1"/>
        <v>6504.71501116</v>
      </c>
      <c r="M29" s="97">
        <f t="shared" si="6"/>
        <v>699.39166604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3367.71501116</v>
      </c>
      <c r="J32" s="97">
        <f t="shared" si="7"/>
        <v>-1128</v>
      </c>
      <c r="K32" s="97">
        <f t="shared" si="7"/>
        <v>0</v>
      </c>
      <c r="L32" s="423">
        <f t="shared" si="1"/>
        <v>6504.71501116</v>
      </c>
      <c r="M32" s="97">
        <f>M29+M30+M31</f>
        <v>699.39166604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20.04.2016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6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2016 г. 31.03 - 1-ВО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988</v>
      </c>
      <c r="L10" s="103"/>
      <c r="M10" s="103"/>
      <c r="N10" s="113">
        <f t="shared" si="0"/>
        <v>988</v>
      </c>
      <c r="O10" s="103"/>
      <c r="P10" s="103"/>
      <c r="Q10" s="113">
        <f t="shared" si="1"/>
        <v>988</v>
      </c>
      <c r="R10" s="113">
        <f t="shared" si="2"/>
        <v>3300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746</v>
      </c>
      <c r="E11" s="242"/>
      <c r="F11" s="242"/>
      <c r="G11" s="113">
        <f t="shared" si="3"/>
        <v>746</v>
      </c>
      <c r="H11" s="103"/>
      <c r="I11" s="103"/>
      <c r="J11" s="113">
        <f t="shared" si="4"/>
        <v>746</v>
      </c>
      <c r="K11" s="103">
        <v>559</v>
      </c>
      <c r="L11" s="103"/>
      <c r="M11" s="103"/>
      <c r="N11" s="113">
        <f t="shared" si="0"/>
        <v>559</v>
      </c>
      <c r="O11" s="103"/>
      <c r="P11" s="103"/>
      <c r="Q11" s="113">
        <f t="shared" si="1"/>
        <v>559</v>
      </c>
      <c r="R11" s="113">
        <f t="shared" si="2"/>
        <v>187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964</v>
      </c>
      <c r="E12" s="242"/>
      <c r="F12" s="242"/>
      <c r="G12" s="113">
        <f t="shared" si="3"/>
        <v>964</v>
      </c>
      <c r="H12" s="103"/>
      <c r="I12" s="103"/>
      <c r="J12" s="113">
        <f t="shared" si="4"/>
        <v>964</v>
      </c>
      <c r="K12" s="103">
        <v>112</v>
      </c>
      <c r="L12" s="103">
        <v>1</v>
      </c>
      <c r="M12" s="103"/>
      <c r="N12" s="113">
        <f t="shared" si="0"/>
        <v>113</v>
      </c>
      <c r="O12" s="103"/>
      <c r="P12" s="103"/>
      <c r="Q12" s="113">
        <f t="shared" si="1"/>
        <v>113</v>
      </c>
      <c r="R12" s="113">
        <f t="shared" si="2"/>
        <v>851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209</v>
      </c>
      <c r="E14" s="242">
        <v>3</v>
      </c>
      <c r="F14" s="242"/>
      <c r="G14" s="113">
        <f t="shared" si="3"/>
        <v>212</v>
      </c>
      <c r="H14" s="103"/>
      <c r="I14" s="103"/>
      <c r="J14" s="113">
        <f t="shared" si="4"/>
        <v>212</v>
      </c>
      <c r="K14" s="103">
        <v>142</v>
      </c>
      <c r="L14" s="103"/>
      <c r="M14" s="103"/>
      <c r="N14" s="113">
        <f t="shared" si="0"/>
        <v>142</v>
      </c>
      <c r="O14" s="103"/>
      <c r="P14" s="103"/>
      <c r="Q14" s="113">
        <f t="shared" si="1"/>
        <v>142</v>
      </c>
      <c r="R14" s="113">
        <f t="shared" si="2"/>
        <v>70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/>
      <c r="F15" s="563"/>
      <c r="G15" s="113">
        <f t="shared" si="3"/>
        <v>20</v>
      </c>
      <c r="H15" s="564"/>
      <c r="I15" s="564"/>
      <c r="J15" s="113">
        <f t="shared" si="4"/>
        <v>20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20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447</v>
      </c>
      <c r="E16" s="242"/>
      <c r="F16" s="242"/>
      <c r="G16" s="113">
        <f t="shared" si="3"/>
        <v>447</v>
      </c>
      <c r="H16" s="103"/>
      <c r="I16" s="103"/>
      <c r="J16" s="113">
        <f t="shared" si="4"/>
        <v>447</v>
      </c>
      <c r="K16" s="103">
        <v>246</v>
      </c>
      <c r="L16" s="103"/>
      <c r="M16" s="103"/>
      <c r="N16" s="113">
        <f t="shared" si="0"/>
        <v>246</v>
      </c>
      <c r="O16" s="103"/>
      <c r="P16" s="103"/>
      <c r="Q16" s="113">
        <f aca="true" t="shared" si="5" ref="Q16:Q25">N16+O16-P16</f>
        <v>246</v>
      </c>
      <c r="R16" s="113">
        <f aca="true" t="shared" si="6" ref="R16:R25">J16-Q16</f>
        <v>201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6977</v>
      </c>
      <c r="E17" s="247">
        <f>SUM(E9:E16)</f>
        <v>3</v>
      </c>
      <c r="F17" s="247">
        <f>SUM(F9:F16)</f>
        <v>0</v>
      </c>
      <c r="G17" s="113">
        <f t="shared" si="3"/>
        <v>6980</v>
      </c>
      <c r="H17" s="114">
        <f>SUM(H9:H16)</f>
        <v>0</v>
      </c>
      <c r="I17" s="114">
        <f>SUM(I9:I16)</f>
        <v>0</v>
      </c>
      <c r="J17" s="113">
        <f t="shared" si="4"/>
        <v>6980</v>
      </c>
      <c r="K17" s="114">
        <f>SUM(K9:K16)</f>
        <v>2209</v>
      </c>
      <c r="L17" s="114">
        <f>SUM(L9:L16)</f>
        <v>1</v>
      </c>
      <c r="M17" s="114">
        <f>SUM(M9:M16)</f>
        <v>0</v>
      </c>
      <c r="N17" s="113">
        <f aca="true" t="shared" si="7" ref="N17:N39">K17+L17-M17</f>
        <v>2210</v>
      </c>
      <c r="O17" s="114">
        <f>SUM(O9:O16)</f>
        <v>0</v>
      </c>
      <c r="P17" s="114">
        <f>SUM(P9:P16)</f>
        <v>0</v>
      </c>
      <c r="Q17" s="113">
        <f t="shared" si="5"/>
        <v>2210</v>
      </c>
      <c r="R17" s="113">
        <f t="shared" si="6"/>
        <v>4770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8056</v>
      </c>
      <c r="E40" s="545">
        <f>E17+E18+E19+E25+E38+E39</f>
        <v>3</v>
      </c>
      <c r="F40" s="545">
        <f aca="true" t="shared" si="14" ref="F40:R40">F17+F18+F19+F25+F38+F39</f>
        <v>0</v>
      </c>
      <c r="G40" s="545">
        <f t="shared" si="14"/>
        <v>8059</v>
      </c>
      <c r="H40" s="545">
        <f t="shared" si="14"/>
        <v>0</v>
      </c>
      <c r="I40" s="545">
        <f t="shared" si="14"/>
        <v>0</v>
      </c>
      <c r="J40" s="545">
        <f t="shared" si="14"/>
        <v>8059</v>
      </c>
      <c r="K40" s="545">
        <f t="shared" si="14"/>
        <v>2321</v>
      </c>
      <c r="L40" s="545">
        <f t="shared" si="14"/>
        <v>1</v>
      </c>
      <c r="M40" s="545">
        <f t="shared" si="14"/>
        <v>0</v>
      </c>
      <c r="N40" s="545">
        <f t="shared" si="14"/>
        <v>2322</v>
      </c>
      <c r="O40" s="545">
        <f t="shared" si="14"/>
        <v>0</v>
      </c>
      <c r="P40" s="545">
        <f t="shared" si="14"/>
        <v>0</v>
      </c>
      <c r="Q40" s="545">
        <f t="shared" si="14"/>
        <v>2322</v>
      </c>
      <c r="R40" s="545">
        <f t="shared" si="14"/>
        <v>5737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5737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20.04.2016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5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2016 г. 31.03 - 1-ВО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52</v>
      </c>
      <c r="D15" s="153"/>
      <c r="E15" s="166">
        <f t="shared" si="0"/>
        <v>52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2</v>
      </c>
      <c r="D16" s="165">
        <f>+D17+D18</f>
        <v>0</v>
      </c>
      <c r="E16" s="166">
        <f t="shared" si="0"/>
        <v>2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2</v>
      </c>
      <c r="D18" s="153"/>
      <c r="E18" s="166">
        <f t="shared" si="0"/>
        <v>2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54</v>
      </c>
      <c r="D19" s="149">
        <f>D11+D15+D16</f>
        <v>0</v>
      </c>
      <c r="E19" s="164">
        <f>E11+E15+E16</f>
        <v>54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316</v>
      </c>
      <c r="D28" s="153">
        <v>179</v>
      </c>
      <c r="E28" s="166">
        <f t="shared" si="0"/>
        <v>137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43</v>
      </c>
      <c r="D29" s="153"/>
      <c r="E29" s="166">
        <f t="shared" si="0"/>
        <v>43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6</v>
      </c>
      <c r="D30" s="153"/>
      <c r="E30" s="166">
        <f t="shared" si="0"/>
        <v>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18</v>
      </c>
      <c r="D33" s="150">
        <f>SUM(D34:D37)</f>
        <v>6</v>
      </c>
      <c r="E33" s="167">
        <f>SUM(E34:E37)</f>
        <v>12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12</v>
      </c>
      <c r="D34" s="153"/>
      <c r="E34" s="166">
        <f t="shared" si="0"/>
        <v>12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122</v>
      </c>
      <c r="D38" s="150">
        <f>SUM(D39:D42)</f>
        <v>0</v>
      </c>
      <c r="E38" s="167">
        <f>SUM(E39:E42)</f>
        <v>122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122</v>
      </c>
      <c r="D42" s="153"/>
      <c r="E42" s="166">
        <f t="shared" si="0"/>
        <v>122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505</v>
      </c>
      <c r="D43" s="149">
        <f>D24+D28+D29+D31+D30+D32+D33+D38</f>
        <v>185</v>
      </c>
      <c r="E43" s="164">
        <f>E24+E28+E29+E31+E30+E32+E33+E38</f>
        <v>320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559</v>
      </c>
      <c r="D44" s="148">
        <f>D43+D21+D19+D9</f>
        <v>185</v>
      </c>
      <c r="E44" s="164">
        <f>E43+E21+E19+E9</f>
        <v>374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145</v>
      </c>
      <c r="D56" s="148">
        <f>D57+D59</f>
        <v>0</v>
      </c>
      <c r="E56" s="165">
        <f t="shared" si="1"/>
        <v>145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145</v>
      </c>
      <c r="D57" s="153">
        <v>0</v>
      </c>
      <c r="E57" s="165">
        <f t="shared" si="1"/>
        <v>145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283</v>
      </c>
      <c r="D62" s="153"/>
      <c r="E62" s="165">
        <f t="shared" si="1"/>
        <v>283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2</v>
      </c>
      <c r="D64" s="153"/>
      <c r="E64" s="165">
        <f t="shared" si="1"/>
        <v>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430</v>
      </c>
      <c r="D66" s="148">
        <f>D52+D56+D61+D62+D63+D64</f>
        <v>0</v>
      </c>
      <c r="E66" s="165">
        <f t="shared" si="1"/>
        <v>430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144</v>
      </c>
      <c r="D85" s="149">
        <f>SUM(D86:D90)+D94</f>
        <v>229</v>
      </c>
      <c r="E85" s="149">
        <f>SUM(E86:E90)+E94</f>
        <v>-85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119</v>
      </c>
      <c r="D87" s="153">
        <f>401-108-70</f>
        <v>223</v>
      </c>
      <c r="E87" s="165">
        <f t="shared" si="1"/>
        <v>-104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10</v>
      </c>
      <c r="D88" s="153"/>
      <c r="E88" s="165">
        <f t="shared" si="1"/>
        <v>10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3</v>
      </c>
      <c r="D89" s="153">
        <v>6</v>
      </c>
      <c r="E89" s="165">
        <f t="shared" si="1"/>
        <v>-3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12</v>
      </c>
      <c r="D90" s="148">
        <f>SUM(D91:D93)</f>
        <v>0</v>
      </c>
      <c r="E90" s="148">
        <f>SUM(E91:E93)</f>
        <v>12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12</v>
      </c>
      <c r="D92" s="153"/>
      <c r="E92" s="165">
        <f t="shared" si="1"/>
        <v>12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0</v>
      </c>
      <c r="D94" s="153">
        <v>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96</v>
      </c>
      <c r="D95" s="153">
        <v>56</v>
      </c>
      <c r="E95" s="165">
        <f t="shared" si="1"/>
        <v>40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240</v>
      </c>
      <c r="D96" s="149">
        <f>D85+D80+D75+D71+D95</f>
        <v>285</v>
      </c>
      <c r="E96" s="149">
        <f>E85+E80+E75+E71+E95</f>
        <v>-45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670</v>
      </c>
      <c r="D97" s="149">
        <f>D96+D68+D66</f>
        <v>285</v>
      </c>
      <c r="E97" s="149">
        <f>E96+E68+E66</f>
        <v>385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20.04.2016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2" sqref="F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2016 г. 31.03 - 1-ВО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20.04.2016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2">
      <selection activeCell="H68" sqref="H6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2016 г. 31.03 - 1-ВО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20.04.2016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2016-05-15T10:33:32Z</cp:lastPrinted>
  <dcterms:created xsi:type="dcterms:W3CDTF">2000-06-29T12:02:40Z</dcterms:created>
  <dcterms:modified xsi:type="dcterms:W3CDTF">2016-05-19T07:21:50Z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