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6 в т.ч.Франция" sheetId="7" r:id="rId7"/>
    <sheet name="спр.№6,в т.ч.Германия" sheetId="8" r:id="rId8"/>
    <sheet name="справка №6 в т.ч. Испания" sheetId="9" r:id="rId9"/>
    <sheet name="справка №7" sheetId="10" r:id="rId10"/>
    <sheet name="справка №8" sheetId="11" r:id="rId11"/>
  </sheets>
  <externalReferences>
    <externalReference r:id="rId14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№1-БАЛАНС'!$A$1:$I$100</definedName>
    <definedName name="_xlnm.Print_Area" localSheetId="3">'справка №4-ОСК'!$A$1:$N$38</definedName>
    <definedName name="_xlnm.Print_Area" localSheetId="10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<sst xmlns="http://schemas.openxmlformats.org/spreadsheetml/2006/main" count="1676" uniqueCount="880">
  <si>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</si>
  <si>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</si>
  <si>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</si>
  <si>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</si>
  <si>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</si>
  <si>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</si>
  <si>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</si>
  <si>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</si>
  <si>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</si>
  <si>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</si>
  <si>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</si>
  <si>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</si>
  <si>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</si>
  <si>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</si>
  <si>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</si>
  <si>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</si>
  <si>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</si>
  <si>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</si>
  <si>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</si>
  <si>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</si>
  <si>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</si>
  <si>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</si>
  <si>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</si>
  <si>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</si>
  <si>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</si>
  <si>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</si>
  <si>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</si>
  <si>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</si>
  <si>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</si>
  <si>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</si>
  <si>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</si>
  <si>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</si>
  <si>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</si>
  <si>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</si>
  <si>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</si>
  <si>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</si>
  <si>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</si>
  <si>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</si>
  <si>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</si>
  <si>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</si>
  <si>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</si>
  <si>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</si>
  <si>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</si>
  <si>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</si>
  <si>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</si>
  <si>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</si>
  <si>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</si>
  <si>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</si>
  <si>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</si>
  <si>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</si>
  <si>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</si>
  <si>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</si>
  <si>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</si>
  <si>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</si>
  <si>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</si>
  <si>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</si>
  <si>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</si>
  <si>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</si>
  <si>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</si>
  <si>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</si>
  <si>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</si>
  <si>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</si>
  <si>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</si>
  <si>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</si>
  <si>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</si>
  <si>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</si>
  <si>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</si>
  <si>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</si>
  <si>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</si>
  <si>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</si>
  <si>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</si>
  <si>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</si>
  <si>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</si>
  <si>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</si>
  <si>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</si>
  <si>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</si>
  <si>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</si>
  <si>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</si>
  <si>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</si>
  <si>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</si>
  <si>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</si>
  <si>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</si>
  <si>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</si>
  <si>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</si>
  <si>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</si>
  <si>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</si>
  <si>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</si>
  <si>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</si>
  <si>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</si>
  <si>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</si>
  <si>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</si>
  <si>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</si>
  <si>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</si>
  <si>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</si>
  <si>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</si>
  <si>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</si>
  <si>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</si>
  <si>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</si>
  <si>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</si>
  <si>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</si>
  <si>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</si>
  <si>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</si>
  <si>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</si>
  <si>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</si>
  <si>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</si>
  <si>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</si>
  <si>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</si>
  <si>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</si>
  <si>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</si>
  <si>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</si>
  <si>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</si>
  <si>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</si>
  <si>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</si>
  <si>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</si>
  <si>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</si>
  <si>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</si>
  <si>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</si>
  <si>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</si>
  <si>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</si>
  <si>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</si>
  <si>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</si>
  <si>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</si>
  <si>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</si>
  <si>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</si>
  <si>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</si>
  <si>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</si>
  <si>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</si>
  <si>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</si>
  <si>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</si>
  <si>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</si>
  <si>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</si>
  <si>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</si>
  <si>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</si>
  <si>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</si>
  <si>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</si>
  <si>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</si>
  <si>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</si>
  <si>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</si>
  <si>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</si>
  <si>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</si>
  <si>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</si>
  <si>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</si>
  <si>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</si>
  <si>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</si>
  <si>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</si>
  <si>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</si>
  <si>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</si>
  <si>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</si>
  <si>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</si>
  <si>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</si>
  <si>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</si>
  <si>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</si>
  <si>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</si>
  <si>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</si>
  <si>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</si>
  <si>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</si>
  <si>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</si>
  <si>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</si>
  <si>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</si>
  <si>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</si>
  <si>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</si>
  <si>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</si>
  <si>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</si>
  <si>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</si>
  <si>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</si>
  <si>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</si>
  <si>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</si>
  <si>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</si>
  <si>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</si>
  <si>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</si>
  <si>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</si>
  <si>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</si>
  <si>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</si>
  <si>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</si>
  <si>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</si>
  <si>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</si>
  <si>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</si>
  <si>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</si>
  <si>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</si>
  <si>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</si>
  <si>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</si>
  <si>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</si>
  <si>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</si>
  <si>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</si>
  <si>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</si>
  <si>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</si>
  <si>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</si>
  <si>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</si>
  <si>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</si>
  <si>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</si>
  <si>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</si>
  <si>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</si>
  <si>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</si>
  <si>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</si>
  <si>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</si>
  <si>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</si>
  <si>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</si>
  <si>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</si>
  <si>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</si>
  <si>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</si>
  <si>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</si>
  <si>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</si>
  <si>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</si>
  <si>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</si>
  <si>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</si>
  <si>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</si>
  <si>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</si>
  <si>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</si>
  <si>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</si>
  <si>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</si>
  <si>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</si>
  <si>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</si>
  <si>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</si>
  <si>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</si>
  <si>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</si>
  <si>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</si>
  <si>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</si>
  <si>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</si>
  <si>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</si>
  <si>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</si>
  <si>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</si>
  <si>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</si>
  <si>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</si>
  <si>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</si>
  <si>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</si>
  <si>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</si>
  <si>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</si>
  <si>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</si>
  <si>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</si>
  <si>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</si>
  <si>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</si>
  <si>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</si>
  <si>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</si>
  <si>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</si>
  <si>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</si>
  <si>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</si>
  <si>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</si>
  <si>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</si>
  <si>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</si>
  <si>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</si>
  <si>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</si>
  <si>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</si>
  <si>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</si>
  <si>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</si>
  <si>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</si>
  <si>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</si>
  <si>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</si>
  <si>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</si>
  <si>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</si>
  <si>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</si>
  <si>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</si>
  <si>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</si>
  <si>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</si>
  <si>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</si>
  <si>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</si>
  <si>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</si>
  <si>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</si>
  <si>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</si>
  <si>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</si>
  <si>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</si>
  <si>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</si>
  <si>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</si>
  <si>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</si>
  <si>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</si>
  <si>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</si>
  <si>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</si>
  <si>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</si>
  <si>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</si>
  <si>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</si>
  <si>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</si>
  <si>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</si>
  <si>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</si>
  <si>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</si>
  <si>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</si>
  <si>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</si>
  <si>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</si>
  <si>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</si>
  <si>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</si>
  <si>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</si>
  <si>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</si>
  <si>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</si>
  <si>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</si>
  <si>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</si>
  <si>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</si>
  <si>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</si>
  <si>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</si>
  <si>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</si>
  <si>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</si>
  <si>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</si>
  <si>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</si>
  <si>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</si>
  <si>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</si>
  <si>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</si>
  <si>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</si>
  <si>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</si>
  <si>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</si>
  <si>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</si>
  <si>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</si>
  <si>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</si>
  <si>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</si>
  <si>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</si>
  <si>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</si>
  <si>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</si>
  <si>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</si>
  <si>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</si>
  <si>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</si>
  <si>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</si>
  <si>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</si>
  <si>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</si>
  <si>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</si>
  <si>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</si>
  <si>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</si>
  <si>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</si>
  <si>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</si>
  <si>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</si>
  <si>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</si>
  <si>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</si>
  <si>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</si>
  <si>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</si>
  <si>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</si>
  <si>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</si>
  <si>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</si>
  <si>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</si>
  <si>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</si>
  <si>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</si>
  <si>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</si>
  <si>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</si>
  <si>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</si>
  <si>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</si>
  <si>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</si>
  <si>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</si>
  <si>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</si>
  <si>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</si>
  <si>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</si>
  <si>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</si>
  <si>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</si>
  <si>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</si>
  <si>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</si>
  <si>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</si>
  <si>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</si>
  <si>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</si>
  <si>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</si>
  <si>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</si>
  <si>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</si>
  <si>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</si>
  <si>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</si>
  <si>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</si>
  <si>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</si>
  <si>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</si>
  <si>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</si>
  <si>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</si>
  <si>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</si>
  <si>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</si>
  <si>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</si>
  <si>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</si>
  <si>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</si>
  <si>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</si>
  <si>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</si>
  <si>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</si>
  <si>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</si>
  <si>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</si>
  <si>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</si>
  <si>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</si>
  <si>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</si>
  <si>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</si>
  <si>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</si>
  <si>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</si>
  <si>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</si>
  <si>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</si>
  <si>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</si>
  <si>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</si>
  <si>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</si>
  <si>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</si>
  <si>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</si>
  <si>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</si>
  <si>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</si>
  <si>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</si>
  <si>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</si>
  <si>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</si>
  <si>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</si>
  <si>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</si>
  <si>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</si>
  <si>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</si>
  <si>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</si>
  <si>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</si>
  <si>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</si>
  <si>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</si>
  <si>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</si>
  <si>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</si>
  <si>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</si>
  <si>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</si>
  <si>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</si>
  <si>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</si>
  <si>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</si>
  <si>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</si>
  <si>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</si>
  <si>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</si>
  <si>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</si>
  <si>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</si>
  <si>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</si>
  <si>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</si>
  <si>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</si>
  <si>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</si>
  <si>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</si>
  <si>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</si>
  <si>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</si>
  <si>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</si>
  <si>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</si>
  <si>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</si>
  <si>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</si>
  <si>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</si>
  <si>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</si>
  <si>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</si>
  <si>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</si>
  <si>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</si>
  <si>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</si>
  <si>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</si>
  <si>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</si>
  <si>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</si>
  <si>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</si>
  <si>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</si>
  <si>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</si>
  <si>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</si>
  <si>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</si>
  <si>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</si>
  <si>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</si>
  <si>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</si>
  <si>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</si>
  <si>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</si>
  <si>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</si>
  <si>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</si>
  <si>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</si>
  <si>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</si>
  <si>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</si>
  <si>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</si>
  <si>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</si>
  <si>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</si>
  <si>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</si>
  <si>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</si>
  <si>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</si>
  <si>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</si>
  <si>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</si>
  <si>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</si>
  <si>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</si>
  <si>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</si>
  <si>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</si>
  <si>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</si>
  <si>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</si>
  <si>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</si>
  <si>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</si>
  <si>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</si>
  <si>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</si>
  <si>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</si>
  <si>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</si>
  <si>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</si>
  <si>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</si>
  <si>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</si>
  <si>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</si>
  <si>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</si>
  <si>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</si>
  <si>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</si>
  <si>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</si>
  <si>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</si>
  <si>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</si>
  <si>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</si>
  <si>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</si>
  <si>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</si>
  <si>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</si>
  <si>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</si>
  <si>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</si>
  <si>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</si>
  <si>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</si>
  <si>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</si>
  <si>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</si>
  <si>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</si>
  <si>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</si>
  <si>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</si>
  <si>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</si>
  <si>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</si>
  <si>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</si>
  <si>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</si>
  <si>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</si>
  <si>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</si>
  <si>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</si>
  <si>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</si>
  <si>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</si>
  <si>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</si>
  <si>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</si>
  <si>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</si>
  <si>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</si>
  <si>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</si>
  <si>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</si>
  <si>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</si>
  <si>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</si>
  <si>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</si>
  <si>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</si>
  <si>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</si>
  <si>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</si>
  <si>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</si>
  <si>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</si>
  <si>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</si>
  <si>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</si>
  <si>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</si>
  <si>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</si>
  <si>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</si>
  <si>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</si>
  <si>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</si>
  <si>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</si>
  <si>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</si>
  <si>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</si>
  <si>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</si>
  <si>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</si>
  <si>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</si>
  <si>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</si>
  <si>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</si>
  <si>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</si>
  <si>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</si>
  <si>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</si>
  <si>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</si>
  <si>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</si>
  <si>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</si>
  <si>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</si>
  <si>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</si>
  <si>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</si>
  <si>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</si>
  <si>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</si>
  <si>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</si>
  <si>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</si>
  <si>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</si>
  <si>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</si>
  <si>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</si>
  <si>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</si>
  <si>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</si>
  <si>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</si>
  <si>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</si>
  <si>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</si>
  <si>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</si>
  <si>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</si>
  <si>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</si>
  <si>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</si>
  <si>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</si>
  <si>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</si>
  <si>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</si>
  <si>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</si>
  <si>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</si>
  <si>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</si>
  <si>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</si>
  <si>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</si>
  <si>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</si>
  <si>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</si>
  <si>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</si>
  <si>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</si>
  <si>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</si>
  <si>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</si>
  <si>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</si>
  <si>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</si>
  <si>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</si>
  <si>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</si>
  <si>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</si>
  <si>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</si>
  <si>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</si>
  <si>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</si>
  <si>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</si>
  <si>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</si>
  <si>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</si>
  <si>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</si>
  <si>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</si>
  <si>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</si>
  <si>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</si>
  <si>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</si>
  <si>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</si>
  <si>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</si>
  <si>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</si>
  <si>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</si>
  <si>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</si>
  <si>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</si>
  <si>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</si>
  <si>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</si>
  <si>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</si>
  <si>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</si>
  <si>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</si>
  <si>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</si>
  <si>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</si>
  <si>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</si>
  <si>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</si>
  <si>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</si>
  <si>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</si>
  <si>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</si>
  <si>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</si>
  <si>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</si>
  <si>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</si>
  <si>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</si>
  <si>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</si>
  <si>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</si>
  <si>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</si>
  <si>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</si>
  <si>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</si>
  <si>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</si>
  <si>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</si>
  <si>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</si>
  <si>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</si>
  <si>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</si>
  <si>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</si>
  <si>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</si>
  <si>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</si>
  <si>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</si>
  <si>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</si>
  <si>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</si>
  <si>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</si>
  <si>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</si>
  <si>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</si>
  <si>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</si>
  <si>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</si>
  <si>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</si>
  <si>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</si>
  <si>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</si>
  <si>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</si>
  <si>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</si>
  <si>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</si>
  <si>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</si>
  <si>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</si>
  <si>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</si>
  <si>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</si>
  <si>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</si>
  <si>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</si>
  <si>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</si>
  <si>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</si>
  <si>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</si>
  <si>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</si>
  <si>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</si>
  <si>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</si>
  <si>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</si>
  <si>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</si>
  <si>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</si>
  <si>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</si>
  <si>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</si>
  <si>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</si>
  <si>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</si>
  <si>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</si>
  <si>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</si>
  <si>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</si>
  <si>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</si>
  <si>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</si>
  <si>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</si>
  <si>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</si>
  <si>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</si>
  <si>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</si>
  <si>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</si>
  <si>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</si>
  <si>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</si>
  <si>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</si>
  <si>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</si>
  <si>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</si>
  <si>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</si>
  <si>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</si>
  <si>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</si>
  <si>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</si>
  <si>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</si>
  <si>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</si>
  <si>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</si>
  <si>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</si>
  <si>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</si>
  <si>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</si>
  <si>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</si>
  <si>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</si>
  <si>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</si>
  <si>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</si>
  <si>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</si>
  <si>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</si>
  <si>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</si>
  <si>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</si>
  <si>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</si>
  <si>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</si>
  <si>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</si>
  <si>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</si>
  <si>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</si>
  <si>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</si>
  <si>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</si>
  <si>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</si>
  <si>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</si>
  <si>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</si>
  <si>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</si>
  <si>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</si>
  <si>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</si>
  <si>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</si>
  <si>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</si>
  <si>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</si>
  <si>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</si>
  <si>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</si>
  <si>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</si>
  <si>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</si>
  <si>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</si>
  <si>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</si>
  <si>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</si>
  <si>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</si>
  <si>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</si>
  <si>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</si>
  <si>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</si>
  <si>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</si>
  <si>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</si>
  <si>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</si>
  <si>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</si>
  <si>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</si>
  <si>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</si>
  <si>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</si>
  <si>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</si>
  <si>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</si>
  <si>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</si>
  <si>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</si>
  <si>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</si>
  <si>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</si>
  <si>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</si>
  <si>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</si>
  <si>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</si>
  <si>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</si>
  <si>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</si>
  <si>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</si>
  <si>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</si>
  <si>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</si>
  <si>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</si>
  <si>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</si>
  <si>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</si>
  <si>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</si>
  <si>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</si>
  <si>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</si>
  <si>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</si>
  <si>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</si>
  <si>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</si>
  <si>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</si>
  <si>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</si>
  <si>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</si>
  <si>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</si>
  <si>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</si>
  <si>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</si>
  <si>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</si>
  <si>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</si>
  <si>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</si>
  <si>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</si>
  <si>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</si>
  <si>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</si>
  <si>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</si>
  <si>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</si>
  <si>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</si>
  <si>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</si>
  <si>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</si>
  <si>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</si>
  <si>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</si>
  <si>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</si>
  <si>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</si>
  <si>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</si>
  <si>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</si>
  <si>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</si>
  <si>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</si>
  <si>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</si>
  <si>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</si>
  <si>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</si>
  <si>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</si>
  <si>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</si>
  <si>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</si>
  <si>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</si>
  <si>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</si>
  <si>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</si>
  <si>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</si>
  <si>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</si>
  <si>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</si>
  <si>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</si>
  <si>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</si>
  <si>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</si>
  <si>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</si>
  <si>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</si>
  <si>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</si>
  <si>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</si>
  <si>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</si>
  <si>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</si>
  <si>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</si>
  <si>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</si>
  <si>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</si>
  <si>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</si>
  <si>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</si>
  <si>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</si>
  <si>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</si>
  <si>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</si>
  <si>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</si>
  <si>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</si>
  <si>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</si>
  <si>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</si>
  <si>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</si>
  <si>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</si>
  <si>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</si>
  <si>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</si>
  <si>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</si>
  <si>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</si>
  <si>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</si>
  <si>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</si>
  <si>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</si>
  <si>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</si>
  <si>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</si>
  <si>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</si>
  <si>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</si>
  <si>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</si>
  <si>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</si>
  <si>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</si>
  <si>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</si>
  <si>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</si>
  <si>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</si>
  <si>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</si>
  <si>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</si>
  <si>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</si>
  <si>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</si>
  <si>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</si>
  <si>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</si>
  <si>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</si>
  <si>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</si>
  <si>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</si>
  <si>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</si>
  <si>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</si>
  <si>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</si>
  <si>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</si>
  <si>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</si>
  <si>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</si>
  <si>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</si>
  <si>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</si>
  <si>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</si>
  <si>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</si>
  <si>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</si>
  <si>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</si>
  <si>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</si>
  <si>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</si>
  <si>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</si>
  <si>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</si>
  <si>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</si>
  <si>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</si>
  <si>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</si>
  <si>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</si>
  <si>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</si>
  <si>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</si>
  <si>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</si>
  <si>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</si>
  <si>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</si>
  <si>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</si>
  <si>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</si>
  <si>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</si>
  <si>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</si>
  <si>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</si>
  <si>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</si>
  <si>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</si>
  <si>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</si>
  <si>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</si>
  <si>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</si>
  <si>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</si>
  <si>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</si>
  <si>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</si>
  <si>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</si>
  <si>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</si>
  <si>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</si>
  <si>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</si>
  <si>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</si>
  <si>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</si>
  <si>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</si>
  <si>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</si>
  <si>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</si>
  <si>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</si>
  <si>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</si>
  <si>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"Торготерм"АД</t>
  </si>
  <si>
    <t>неконсолидиран</t>
  </si>
  <si>
    <t xml:space="preserve">А. ВЗЕМАНИЯ        от Франция                                    </t>
  </si>
  <si>
    <t xml:space="preserve">А. ВЗЕМАНИЯ        от Испания                                   </t>
  </si>
  <si>
    <t>Б. ЗАДЪЛЖЕНИЯ - Франция</t>
  </si>
  <si>
    <t>Б. ЗАДЪЛЖЕНИЯ - Испания</t>
  </si>
  <si>
    <t>01.01.2013-30.06.2013</t>
  </si>
  <si>
    <t>Дата на съставяне: 15.07.2013 г.</t>
  </si>
  <si>
    <t>15.07.2013 г.</t>
  </si>
  <si>
    <t xml:space="preserve">Дата на съставяне:15.07.2013 г.                                       </t>
  </si>
  <si>
    <t xml:space="preserve">Дата  на съставяне: 15.07.2013  г.                                                                                                                          </t>
  </si>
  <si>
    <t xml:space="preserve">Дата на съставяне:15.07.2013 г.             </t>
  </si>
  <si>
    <t>Дата на съставяне:15.07.2013 г.</t>
  </si>
  <si>
    <t>Съставител:Евелина Миленска</t>
  </si>
  <si>
    <t>Ръководител:Бойко Недялков</t>
  </si>
  <si>
    <t xml:space="preserve">А. ВЗЕМАНИЯ              Германия           </t>
  </si>
  <si>
    <t>Б. ЗАДЪЛЖЕНИЯ към Германия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</si>
</sst>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6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649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77" fontId="22" fillId="35" borderId="10" xfId="64" applyNumberFormat="1" applyFont="1" applyFill="1" applyBorder="1" applyAlignment="1" applyProtection="1">
      <alignment wrapText="1"/>
      <protection locked="0"/>
    </xf>
    <xf numFmtId="1" fontId="9" fillId="0" borderId="0" xfId="63" applyNumberFormat="1" applyFont="1" applyAlignment="1" applyProtection="1">
      <alignment vertical="top" wrapText="1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Alignment="1" applyProtection="1">
      <alignment horizontal="center" vertical="center"/>
      <protection locked="0"/>
    </xf>
    <xf numFmtId="49" fontId="10" fillId="0" borderId="0" xfId="58" applyNumberFormat="1" applyFont="1" applyAlignment="1" applyProtection="1">
      <alignment horizontal="center" vertical="center"/>
      <protection locked="0"/>
    </xf>
    <xf numFmtId="1" fontId="10" fillId="0" borderId="0" xfId="58" applyNumberFormat="1" applyFont="1" applyAlignment="1" applyProtection="1">
      <alignment horizontal="center" vertical="center"/>
      <protection locked="0"/>
    </xf>
    <xf numFmtId="1" fontId="21" fillId="0" borderId="0" xfId="62" applyNumberFormat="1" applyFont="1" applyProtection="1">
      <alignment/>
      <protection locked="0"/>
    </xf>
    <xf numFmtId="0" fontId="23" fillId="0" borderId="0" xfId="63" applyFont="1" applyAlignment="1" applyProtection="1">
      <alignment vertical="top"/>
      <protection locked="0"/>
    </xf>
    <xf numFmtId="0" fontId="23" fillId="0" borderId="0" xfId="63" applyFont="1" applyAlignment="1" applyProtection="1">
      <alignment vertical="top" wrapText="1"/>
      <protection locked="0"/>
    </xf>
    <xf numFmtId="49" fontId="10" fillId="0" borderId="0" xfId="58" applyNumberFormat="1" applyFont="1" applyAlignment="1" applyProtection="1">
      <alignment horizontal="left" vertical="center" wrapText="1"/>
      <protection locked="0"/>
    </xf>
    <xf numFmtId="1" fontId="11" fillId="0" borderId="0" xfId="58" applyNumberFormat="1" applyFont="1" applyAlignment="1" applyProtection="1">
      <alignment horizontal="left" vertical="center" wrapText="1"/>
      <protection locked="0"/>
    </xf>
    <xf numFmtId="0" fontId="10" fillId="0" borderId="0" xfId="58" applyFont="1" applyProtection="1">
      <alignment/>
      <protection locked="0"/>
    </xf>
    <xf numFmtId="0" fontId="11" fillId="0" borderId="0" xfId="58" applyFont="1">
      <alignment/>
      <protection/>
    </xf>
    <xf numFmtId="0" fontId="24" fillId="0" borderId="0" xfId="62" applyFont="1">
      <alignment/>
      <protection/>
    </xf>
    <xf numFmtId="0" fontId="21" fillId="0" borderId="0" xfId="62" applyFont="1" applyBorder="1">
      <alignment/>
      <protection/>
    </xf>
    <xf numFmtId="0" fontId="24" fillId="0" borderId="0" xfId="62" applyFont="1" applyAlignment="1" applyProtection="1">
      <alignment horizontal="center"/>
      <protection/>
    </xf>
    <xf numFmtId="0" fontId="24" fillId="0" borderId="0" xfId="62" applyFont="1" applyAlignment="1">
      <alignment horizontal="center"/>
      <protection/>
    </xf>
    <xf numFmtId="49" fontId="21" fillId="0" borderId="0" xfId="62" applyNumberFormat="1" applyFont="1">
      <alignment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49" fontId="10" fillId="0" borderId="0" xfId="58" applyNumberFormat="1" applyFont="1" applyAlignment="1" applyProtection="1">
      <alignment horizontal="center" vertical="center" wrapText="1"/>
      <protection locked="0"/>
    </xf>
    <xf numFmtId="0" fontId="10" fillId="0" borderId="0" xfId="61" applyFont="1" applyAlignment="1" applyProtection="1">
      <alignment horizontal="left" vertical="justify" wrapText="1"/>
      <protection locked="0"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A-spr\excel_xls\KFN\2012\godi6e_2012\reports_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  <sheetName val="спр.№6-в т.ч.Франция"/>
      <sheetName val="спр.№6-в т.ч. Испания"/>
      <sheetName val="спр.№6-в т.ч. Германия"/>
      <sheetName val="спр.№6-в т.ч. Италия"/>
    </sheetNames>
    <sheetDataSet>
      <sheetData sheetId="0">
        <row r="3">
          <cell r="E3" t="str">
            <v>"Торготерм"АД</v>
          </cell>
          <cell r="H3">
            <v>819363984</v>
          </cell>
        </row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A14" sqref="A14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93" t="s">
        <v>1</v>
      </c>
      <c r="B3" s="594"/>
      <c r="C3" s="594"/>
      <c r="D3" s="594"/>
      <c r="E3" s="462" t="s">
        <v>863</v>
      </c>
      <c r="F3" s="217" t="s">
        <v>2</v>
      </c>
      <c r="G3" s="172"/>
      <c r="H3" s="461">
        <v>819363984</v>
      </c>
    </row>
    <row r="4" spans="1:8" ht="15">
      <c r="A4" s="593" t="s">
        <v>3</v>
      </c>
      <c r="B4" s="599"/>
      <c r="C4" s="599"/>
      <c r="D4" s="599"/>
      <c r="E4" s="504" t="s">
        <v>864</v>
      </c>
      <c r="F4" s="595" t="s">
        <v>4</v>
      </c>
      <c r="G4" s="596"/>
      <c r="H4" s="461" t="s">
        <v>159</v>
      </c>
    </row>
    <row r="5" spans="1:8" ht="15">
      <c r="A5" s="593" t="s">
        <v>5</v>
      </c>
      <c r="B5" s="594"/>
      <c r="C5" s="594"/>
      <c r="D5" s="594"/>
      <c r="E5" s="505" t="s">
        <v>869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330</v>
      </c>
      <c r="D11" s="151">
        <v>330</v>
      </c>
      <c r="E11" s="237" t="s">
        <v>22</v>
      </c>
      <c r="F11" s="242" t="s">
        <v>23</v>
      </c>
      <c r="G11" s="152">
        <v>3000</v>
      </c>
      <c r="H11" s="152">
        <v>3000</v>
      </c>
    </row>
    <row r="12" spans="1:8" ht="15">
      <c r="A12" s="235" t="s">
        <v>24</v>
      </c>
      <c r="B12" s="241" t="s">
        <v>25</v>
      </c>
      <c r="C12" s="151">
        <v>1239</v>
      </c>
      <c r="D12" s="151">
        <v>1280</v>
      </c>
      <c r="E12" s="237" t="s">
        <v>26</v>
      </c>
      <c r="F12" s="242" t="s">
        <v>27</v>
      </c>
      <c r="G12" s="153">
        <v>3000</v>
      </c>
      <c r="H12" s="153">
        <v>3000</v>
      </c>
    </row>
    <row r="13" spans="1:8" ht="15">
      <c r="A13" s="235" t="s">
        <v>28</v>
      </c>
      <c r="B13" s="241" t="s">
        <v>29</v>
      </c>
      <c r="C13" s="151">
        <v>1834</v>
      </c>
      <c r="D13" s="151">
        <v>2095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101</v>
      </c>
      <c r="D14" s="151">
        <v>113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41</v>
      </c>
      <c r="D15" s="151">
        <v>5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f>46+22</f>
        <v>68</v>
      </c>
      <c r="D16" s="151">
        <f>65+17</f>
        <v>82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>
        <v>11</v>
      </c>
      <c r="E17" s="243" t="s">
        <v>46</v>
      </c>
      <c r="F17" s="245" t="s">
        <v>47</v>
      </c>
      <c r="G17" s="154">
        <f>G11+G14+G15+G16</f>
        <v>3000</v>
      </c>
      <c r="H17" s="154">
        <f>H11+H14+H15+H16</f>
        <v>3000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3613</v>
      </c>
      <c r="D19" s="155">
        <f>SUM(D11:D18)</f>
        <v>3916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1346</v>
      </c>
      <c r="H20" s="158">
        <v>1346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300</v>
      </c>
      <c r="H21" s="156">
        <f>SUM(H22:H24)</f>
        <v>300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300</v>
      </c>
      <c r="H22" s="152">
        <v>300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34</v>
      </c>
      <c r="D24" s="151">
        <v>20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1646</v>
      </c>
      <c r="H25" s="154">
        <f>H19+H20+H21</f>
        <v>1646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34</v>
      </c>
      <c r="D27" s="155">
        <f>SUM(D23:D26)</f>
        <v>20</v>
      </c>
      <c r="E27" s="253" t="s">
        <v>83</v>
      </c>
      <c r="F27" s="242" t="s">
        <v>84</v>
      </c>
      <c r="G27" s="154">
        <f>SUM(G28:G30)</f>
        <v>701</v>
      </c>
      <c r="H27" s="154">
        <f>SUM(H28:H30)</f>
        <v>660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1142</v>
      </c>
      <c r="H28" s="152">
        <v>1101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-441</v>
      </c>
      <c r="H29" s="316">
        <v>-441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>
        <v>133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-47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654</v>
      </c>
      <c r="H33" s="154">
        <f>H27+H31+H32</f>
        <v>793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5300</v>
      </c>
      <c r="H36" s="154">
        <f>H25+H17+H33</f>
        <v>5439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18</v>
      </c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f>961-138</f>
        <v>823</v>
      </c>
      <c r="H44" s="152">
        <f>1091-150</f>
        <v>941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f>30-18</f>
        <v>12</v>
      </c>
      <c r="H48" s="152">
        <v>7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853</v>
      </c>
      <c r="H49" s="154">
        <f>SUM(H43:H48)</f>
        <v>948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142</v>
      </c>
      <c r="H53" s="152">
        <v>72</v>
      </c>
    </row>
    <row r="54" spans="1:8" ht="15">
      <c r="A54" s="235" t="s">
        <v>166</v>
      </c>
      <c r="B54" s="249" t="s">
        <v>167</v>
      </c>
      <c r="C54" s="151">
        <v>74</v>
      </c>
      <c r="D54" s="151"/>
      <c r="E54" s="237" t="s">
        <v>168</v>
      </c>
      <c r="F54" s="245" t="s">
        <v>169</v>
      </c>
      <c r="G54" s="152">
        <v>968</v>
      </c>
      <c r="H54" s="152">
        <v>828</v>
      </c>
    </row>
    <row r="55" spans="1:18" ht="25.5">
      <c r="A55" s="269" t="s">
        <v>170</v>
      </c>
      <c r="B55" s="270" t="s">
        <v>171</v>
      </c>
      <c r="C55" s="155">
        <f>C19+C20+C21+C27+C32+C45+C51+C53+C54</f>
        <v>3721</v>
      </c>
      <c r="D55" s="155">
        <f>D19+D20+D21+D27+D32+D45+D51+D53+D54</f>
        <v>3936</v>
      </c>
      <c r="E55" s="237" t="s">
        <v>172</v>
      </c>
      <c r="F55" s="261" t="s">
        <v>173</v>
      </c>
      <c r="G55" s="154">
        <f>G49+G51+G52+G53+G54</f>
        <v>1963</v>
      </c>
      <c r="H55" s="154">
        <f>H49+H51+H52+H53+H54</f>
        <v>1848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1193</v>
      </c>
      <c r="D58" s="151">
        <v>1186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344</v>
      </c>
      <c r="D59" s="151">
        <v>399</v>
      </c>
      <c r="E59" s="251" t="s">
        <v>181</v>
      </c>
      <c r="F59" s="242" t="s">
        <v>182</v>
      </c>
      <c r="G59" s="152">
        <f>658-98-68</f>
        <v>492</v>
      </c>
      <c r="H59" s="152">
        <v>489</v>
      </c>
      <c r="M59" s="157"/>
    </row>
    <row r="60" spans="1:8" ht="15">
      <c r="A60" s="235" t="s">
        <v>183</v>
      </c>
      <c r="B60" s="241" t="s">
        <v>184</v>
      </c>
      <c r="C60" s="151">
        <v>628</v>
      </c>
      <c r="D60" s="151">
        <v>655</v>
      </c>
      <c r="E60" s="237" t="s">
        <v>185</v>
      </c>
      <c r="F60" s="242" t="s">
        <v>186</v>
      </c>
      <c r="G60" s="152">
        <v>138</v>
      </c>
      <c r="H60" s="152">
        <v>150</v>
      </c>
    </row>
    <row r="61" spans="1:18" ht="15">
      <c r="A61" s="235" t="s">
        <v>187</v>
      </c>
      <c r="B61" s="244" t="s">
        <v>188</v>
      </c>
      <c r="C61" s="151">
        <v>610</v>
      </c>
      <c r="D61" s="151">
        <v>571</v>
      </c>
      <c r="E61" s="243" t="s">
        <v>189</v>
      </c>
      <c r="F61" s="272" t="s">
        <v>190</v>
      </c>
      <c r="G61" s="154">
        <f>SUM(G62:G68)</f>
        <v>2858</v>
      </c>
      <c r="H61" s="154">
        <f>SUM(H62:H68)</f>
        <v>3020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4</v>
      </c>
      <c r="H62" s="152">
        <v>6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f>98+68</f>
        <v>166</v>
      </c>
      <c r="H63" s="152">
        <v>117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2775</v>
      </c>
      <c r="D64" s="155">
        <f>SUM(D58:D63)</f>
        <v>2811</v>
      </c>
      <c r="E64" s="237" t="s">
        <v>200</v>
      </c>
      <c r="F64" s="242" t="s">
        <v>201</v>
      </c>
      <c r="G64" s="152">
        <f>2486-18</f>
        <v>2468</v>
      </c>
      <c r="H64" s="152">
        <f>2709-6-28</f>
        <v>2675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18</v>
      </c>
      <c r="H65" s="152">
        <v>28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150</v>
      </c>
      <c r="H66" s="152">
        <v>143</v>
      </c>
    </row>
    <row r="67" spans="1:8" ht="15">
      <c r="A67" s="235" t="s">
        <v>207</v>
      </c>
      <c r="B67" s="241" t="s">
        <v>208</v>
      </c>
      <c r="C67" s="151">
        <f>169+1110</f>
        <v>1279</v>
      </c>
      <c r="D67" s="151">
        <f>169+873</f>
        <v>1042</v>
      </c>
      <c r="E67" s="237" t="s">
        <v>209</v>
      </c>
      <c r="F67" s="242" t="s">
        <v>210</v>
      </c>
      <c r="G67" s="152">
        <v>43</v>
      </c>
      <c r="H67" s="152">
        <v>35</v>
      </c>
    </row>
    <row r="68" spans="1:8" ht="15">
      <c r="A68" s="235" t="s">
        <v>211</v>
      </c>
      <c r="B68" s="241" t="s">
        <v>212</v>
      </c>
      <c r="C68" s="151">
        <f>2453-169</f>
        <v>2284</v>
      </c>
      <c r="D68" s="151">
        <f>3079-169-19</f>
        <v>2891</v>
      </c>
      <c r="E68" s="237" t="s">
        <v>213</v>
      </c>
      <c r="F68" s="242" t="s">
        <v>214</v>
      </c>
      <c r="G68" s="152">
        <v>9</v>
      </c>
      <c r="H68" s="152">
        <v>16</v>
      </c>
    </row>
    <row r="69" spans="1:8" ht="15">
      <c r="A69" s="235" t="s">
        <v>215</v>
      </c>
      <c r="B69" s="241" t="s">
        <v>216</v>
      </c>
      <c r="C69" s="151">
        <v>419</v>
      </c>
      <c r="D69" s="151">
        <v>19</v>
      </c>
      <c r="E69" s="251" t="s">
        <v>78</v>
      </c>
      <c r="F69" s="242" t="s">
        <v>217</v>
      </c>
      <c r="G69" s="152">
        <f>18+3+6+7+159</f>
        <v>193</v>
      </c>
      <c r="H69" s="152">
        <v>40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89</v>
      </c>
      <c r="D71" s="151">
        <v>89</v>
      </c>
      <c r="E71" s="253" t="s">
        <v>46</v>
      </c>
      <c r="F71" s="273" t="s">
        <v>224</v>
      </c>
      <c r="G71" s="161">
        <f>G59+G60+G61+G69+G70</f>
        <v>3681</v>
      </c>
      <c r="H71" s="161">
        <f>H59+H60+H61+H69+H70</f>
        <v>3699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134</v>
      </c>
      <c r="D72" s="151">
        <v>142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f>7+13+1+3</f>
        <v>24</v>
      </c>
      <c r="D74" s="151">
        <f>978-873-89+11</f>
        <v>27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4229</v>
      </c>
      <c r="D75" s="155">
        <f>SUM(D67:D74)</f>
        <v>4210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3681</v>
      </c>
      <c r="H79" s="162">
        <f>H71+H74+H75+H76</f>
        <v>3699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</v>
      </c>
      <c r="D87" s="151">
        <v>3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f>131+17</f>
        <v>148</v>
      </c>
      <c r="D88" s="151">
        <f>29-3</f>
        <v>26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69</v>
      </c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219</v>
      </c>
      <c r="D91" s="155">
        <f>SUM(D87:D90)</f>
        <v>29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7223</v>
      </c>
      <c r="D93" s="155">
        <f>D64+D75+D84+D91+D92</f>
        <v>7050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10944</v>
      </c>
      <c r="D94" s="164">
        <f>D93+D55</f>
        <v>10986</v>
      </c>
      <c r="E94" s="449" t="s">
        <v>270</v>
      </c>
      <c r="F94" s="289" t="s">
        <v>271</v>
      </c>
      <c r="G94" s="165">
        <f>G36+G39+G55+G79</f>
        <v>10944</v>
      </c>
      <c r="H94" s="165">
        <f>H36+H39+H55+H79</f>
        <v>10986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576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576"/>
      <c r="H97" s="576"/>
      <c r="M97" s="157"/>
    </row>
    <row r="98" spans="1:13" ht="15">
      <c r="A98" s="45" t="s">
        <v>870</v>
      </c>
      <c r="B98" s="432"/>
      <c r="C98" s="597" t="s">
        <v>381</v>
      </c>
      <c r="D98" s="597"/>
      <c r="E98" s="597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97" t="s">
        <v>781</v>
      </c>
      <c r="D100" s="598"/>
      <c r="E100" s="598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landscape" paperSize="9" scale="68" r:id="rId1"/>
  <headerFooter alignWithMargins="0">
    <oddHeader>&amp;R&amp;"Times New Roman Cyr,Regular"&amp;9СПРАВКА ПО ОБРАЗЕЦ  № 1</oddHeader>
  </headerFooter>
  <rowBreaks count="1" manualBreakCount="1">
    <brk id="47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6">
      <selection activeCell="E8" sqref="E8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39" t="str">
        <f>'справка №1-БАЛАНС'!E3</f>
        <v> "Торготерм"АД</v>
      </c>
      <c r="C4" s="639"/>
      <c r="D4" s="639"/>
      <c r="E4" s="639"/>
      <c r="F4" s="639"/>
      <c r="G4" s="645" t="s">
        <v>2</v>
      </c>
      <c r="H4" s="645"/>
      <c r="I4" s="500">
        <f>'справка №1-БАЛАНС'!H3</f>
        <v>819363984</v>
      </c>
    </row>
    <row r="5" spans="1:9" ht="15">
      <c r="A5" s="501" t="s">
        <v>5</v>
      </c>
      <c r="B5" s="640" t="str">
        <f>'справка №1-БАЛАНС'!E5</f>
        <v>01.01.2013-30.06.2013</v>
      </c>
      <c r="C5" s="640"/>
      <c r="D5" s="640"/>
      <c r="E5" s="640"/>
      <c r="F5" s="640"/>
      <c r="G5" s="643" t="s">
        <v>4</v>
      </c>
      <c r="H5" s="644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875</v>
      </c>
      <c r="B30" s="642"/>
      <c r="C30" s="642"/>
      <c r="D30" s="459" t="s">
        <v>819</v>
      </c>
      <c r="E30" s="641"/>
      <c r="F30" s="641"/>
      <c r="G30" s="641"/>
      <c r="H30" s="420" t="s">
        <v>781</v>
      </c>
      <c r="I30" s="641"/>
      <c r="J30" s="641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C162" sqref="C16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46" t="str">
        <f>'справка №1-БАЛАНС'!E3</f>
        <v> "Торготерм"АД</v>
      </c>
      <c r="C5" s="646"/>
      <c r="D5" s="646"/>
      <c r="E5" s="570" t="s">
        <v>2</v>
      </c>
      <c r="F5" s="451">
        <f>'справка №1-БАЛАНС'!H3</f>
        <v>819363984</v>
      </c>
    </row>
    <row r="6" spans="1:13" ht="15" customHeight="1">
      <c r="A6" s="27" t="s">
        <v>822</v>
      </c>
      <c r="B6" s="647" t="str">
        <f>'справка №1-БАЛАНС'!E5</f>
        <v>01.01.2013-30.06.2013</v>
      </c>
      <c r="C6" s="647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875</v>
      </c>
      <c r="B151" s="453"/>
      <c r="C151" s="648" t="s">
        <v>849</v>
      </c>
      <c r="D151" s="648"/>
      <c r="E151" s="648"/>
      <c r="F151" s="648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48" t="s">
        <v>856</v>
      </c>
      <c r="D153" s="648"/>
      <c r="E153" s="648"/>
      <c r="F153" s="648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view="pageBreakPreview" zoomScale="60" zoomScalePageLayoutView="0" workbookViewId="0" topLeftCell="A13">
      <selection activeCell="C9" sqref="C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601" t="str">
        <f>'справка №1-БАЛАНС'!E3</f>
        <v> "Торготерм"АД</v>
      </c>
      <c r="C2" s="601"/>
      <c r="D2" s="601"/>
      <c r="E2" s="601"/>
      <c r="F2" s="603" t="s">
        <v>2</v>
      </c>
      <c r="G2" s="603"/>
      <c r="H2" s="526">
        <f>'справка №1-БАЛАНС'!H3</f>
        <v>819363984</v>
      </c>
    </row>
    <row r="3" spans="1:8" ht="15">
      <c r="A3" s="467" t="s">
        <v>274</v>
      </c>
      <c r="B3" s="601" t="str">
        <f>'справка №1-БАЛАНС'!E4</f>
        <v>неконсолидиран</v>
      </c>
      <c r="C3" s="601"/>
      <c r="D3" s="601"/>
      <c r="E3" s="601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602" t="str">
        <f>'справка №1-БАЛАНС'!E5</f>
        <v>01.01.2013-30.06.2013</v>
      </c>
      <c r="C4" s="602"/>
      <c r="D4" s="602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f>2163+543</f>
        <v>2706</v>
      </c>
      <c r="D9" s="46">
        <f>2467+503</f>
        <v>2970</v>
      </c>
      <c r="E9" s="298" t="s">
        <v>284</v>
      </c>
      <c r="F9" s="549" t="s">
        <v>285</v>
      </c>
      <c r="G9" s="550">
        <v>3637</v>
      </c>
      <c r="H9" s="550">
        <v>4082</v>
      </c>
    </row>
    <row r="10" spans="1:8" ht="12">
      <c r="A10" s="298" t="s">
        <v>286</v>
      </c>
      <c r="B10" s="299" t="s">
        <v>287</v>
      </c>
      <c r="C10" s="46">
        <v>166</v>
      </c>
      <c r="D10" s="46">
        <v>140</v>
      </c>
      <c r="E10" s="298" t="s">
        <v>288</v>
      </c>
      <c r="F10" s="549" t="s">
        <v>289</v>
      </c>
      <c r="G10" s="550">
        <v>185</v>
      </c>
      <c r="H10" s="550">
        <v>470</v>
      </c>
    </row>
    <row r="11" spans="1:8" ht="12">
      <c r="A11" s="298" t="s">
        <v>290</v>
      </c>
      <c r="B11" s="299" t="s">
        <v>291</v>
      </c>
      <c r="C11" s="46">
        <v>230</v>
      </c>
      <c r="D11" s="46">
        <v>326</v>
      </c>
      <c r="E11" s="300" t="s">
        <v>292</v>
      </c>
      <c r="F11" s="549" t="s">
        <v>293</v>
      </c>
      <c r="G11" s="550">
        <v>20</v>
      </c>
      <c r="H11" s="550">
        <v>27</v>
      </c>
    </row>
    <row r="12" spans="1:8" ht="12">
      <c r="A12" s="298" t="s">
        <v>294</v>
      </c>
      <c r="B12" s="299" t="s">
        <v>295</v>
      </c>
      <c r="C12" s="46">
        <v>909</v>
      </c>
      <c r="D12" s="46">
        <v>837</v>
      </c>
      <c r="E12" s="300" t="s">
        <v>78</v>
      </c>
      <c r="F12" s="549" t="s">
        <v>296</v>
      </c>
      <c r="G12" s="550">
        <v>47</v>
      </c>
      <c r="H12" s="550">
        <v>69</v>
      </c>
    </row>
    <row r="13" spans="1:18" ht="12">
      <c r="A13" s="298" t="s">
        <v>297</v>
      </c>
      <c r="B13" s="299" t="s">
        <v>298</v>
      </c>
      <c r="C13" s="46">
        <v>115</v>
      </c>
      <c r="D13" s="46">
        <v>104</v>
      </c>
      <c r="E13" s="301" t="s">
        <v>51</v>
      </c>
      <c r="F13" s="551" t="s">
        <v>299</v>
      </c>
      <c r="G13" s="548">
        <f>SUM(G9:G12)</f>
        <v>3889</v>
      </c>
      <c r="H13" s="548">
        <f>SUM(H9:H12)</f>
        <v>4648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158</v>
      </c>
      <c r="D14" s="46">
        <v>469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f>-7+21-543</f>
        <v>-529</v>
      </c>
      <c r="D15" s="47">
        <f>-23+37-503</f>
        <v>-489</v>
      </c>
      <c r="E15" s="296" t="s">
        <v>304</v>
      </c>
      <c r="F15" s="554" t="s">
        <v>305</v>
      </c>
      <c r="G15" s="550">
        <v>58</v>
      </c>
      <c r="H15" s="550">
        <v>65</v>
      </c>
    </row>
    <row r="16" spans="1:8" ht="12">
      <c r="A16" s="298" t="s">
        <v>306</v>
      </c>
      <c r="B16" s="299" t="s">
        <v>307</v>
      </c>
      <c r="C16" s="47">
        <v>153</v>
      </c>
      <c r="D16" s="47">
        <v>143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3908</v>
      </c>
      <c r="D19" s="49">
        <f>SUM(D9:D15)+D16</f>
        <v>4500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52</v>
      </c>
      <c r="D22" s="46">
        <v>55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4</v>
      </c>
      <c r="D24" s="46">
        <v>4</v>
      </c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30</v>
      </c>
      <c r="D25" s="46">
        <v>21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86</v>
      </c>
      <c r="D26" s="49">
        <f>SUM(D22:D25)</f>
        <v>80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3994</v>
      </c>
      <c r="D28" s="50">
        <f>D26+D19</f>
        <v>4580</v>
      </c>
      <c r="E28" s="127" t="s">
        <v>338</v>
      </c>
      <c r="F28" s="554" t="s">
        <v>339</v>
      </c>
      <c r="G28" s="548">
        <f>G13+G15+G24</f>
        <v>3947</v>
      </c>
      <c r="H28" s="548">
        <f>H13+H15+H24</f>
        <v>4713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133</v>
      </c>
      <c r="E30" s="127" t="s">
        <v>342</v>
      </c>
      <c r="F30" s="554" t="s">
        <v>343</v>
      </c>
      <c r="G30" s="53">
        <f>IF((C28-G28)&gt;0,C28-G28,0)</f>
        <v>47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344</v>
      </c>
      <c r="C31" s="46"/>
      <c r="D31" s="46"/>
      <c r="E31" s="296" t="s">
        <v>855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3994</v>
      </c>
      <c r="D33" s="49">
        <f>D28-D31+D32</f>
        <v>4580</v>
      </c>
      <c r="E33" s="127" t="s">
        <v>352</v>
      </c>
      <c r="F33" s="554" t="s">
        <v>353</v>
      </c>
      <c r="G33" s="53">
        <f>G32-G31+G28</f>
        <v>3947</v>
      </c>
      <c r="H33" s="53">
        <f>H32-H31+H28</f>
        <v>4713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133</v>
      </c>
      <c r="E34" s="128" t="s">
        <v>356</v>
      </c>
      <c r="F34" s="554" t="s">
        <v>357</v>
      </c>
      <c r="G34" s="548">
        <f>IF((C33-G33)&gt;0,C33-G33,0)</f>
        <v>47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133</v>
      </c>
      <c r="E39" s="313" t="s">
        <v>368</v>
      </c>
      <c r="F39" s="558" t="s">
        <v>369</v>
      </c>
      <c r="G39" s="559">
        <f>IF(G34&gt;0,IF(C35+G34&lt;0,0,C35+G34),IF(C34-C35&lt;0,C35-C34,0))</f>
        <v>47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133</v>
      </c>
      <c r="E41" s="127" t="s">
        <v>375</v>
      </c>
      <c r="F41" s="571" t="s">
        <v>376</v>
      </c>
      <c r="G41" s="52">
        <f>IF(C39=0,IF(G39-G40&gt;0,G39-G40+C40,0),IF(C39-C40&lt;0,C40-C39+G40,0))</f>
        <v>47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3994</v>
      </c>
      <c r="D42" s="53">
        <f>D33+D35+D39</f>
        <v>4713</v>
      </c>
      <c r="E42" s="128" t="s">
        <v>379</v>
      </c>
      <c r="F42" s="129" t="s">
        <v>380</v>
      </c>
      <c r="G42" s="53">
        <f>G39+G33</f>
        <v>3994</v>
      </c>
      <c r="H42" s="53">
        <f>H39+H33</f>
        <v>4713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604" t="s">
        <v>861</v>
      </c>
      <c r="B45" s="604"/>
      <c r="C45" s="604"/>
      <c r="D45" s="604"/>
      <c r="E45" s="604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871</v>
      </c>
      <c r="C48" s="427" t="s">
        <v>381</v>
      </c>
      <c r="D48" s="600"/>
      <c r="E48" s="600"/>
      <c r="F48" s="600"/>
      <c r="G48" s="600"/>
      <c r="H48" s="600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600"/>
      <c r="E50" s="600"/>
      <c r="F50" s="600"/>
      <c r="G50" s="600"/>
      <c r="H50" s="60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43" bottom="0.24" header="0.27" footer="0.18"/>
  <pageSetup horizontalDpi="600" verticalDpi="600" orientation="landscape" paperSize="9" scale="8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5">
      <selection activeCell="C36" sqref="C36:C3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"Торготерм"АД</v>
      </c>
      <c r="C4" s="541" t="s">
        <v>2</v>
      </c>
      <c r="D4" s="541">
        <f>'справка №1-БАЛАНС'!H3</f>
        <v>819363984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01.01.2013-30.06.2013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4332</v>
      </c>
      <c r="D10" s="54">
        <v>3571</v>
      </c>
      <c r="E10" s="130"/>
      <c r="F10" s="130"/>
    </row>
    <row r="11" spans="1:13" ht="12.75">
      <c r="A11" s="332" t="s">
        <v>388</v>
      </c>
      <c r="B11" s="333" t="s">
        <v>389</v>
      </c>
      <c r="C11" s="575">
        <f>-3830+55+8</f>
        <v>-3767</v>
      </c>
      <c r="D11" s="575">
        <f>-3127+60+25</f>
        <v>-3042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75">
        <v>-523</v>
      </c>
      <c r="D13" s="575">
        <v>-479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75">
        <v>157</v>
      </c>
      <c r="D14" s="575">
        <v>263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.75">
      <c r="A15" s="334" t="s">
        <v>396</v>
      </c>
      <c r="B15" s="333" t="s">
        <v>397</v>
      </c>
      <c r="C15" s="575"/>
      <c r="D15" s="575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.75">
      <c r="A16" s="332" t="s">
        <v>398</v>
      </c>
      <c r="B16" s="333" t="s">
        <v>399</v>
      </c>
      <c r="C16" s="575"/>
      <c r="D16" s="575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.75">
      <c r="A17" s="332" t="s">
        <v>400</v>
      </c>
      <c r="B17" s="333" t="s">
        <v>401</v>
      </c>
      <c r="C17" s="575"/>
      <c r="D17" s="575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.75">
      <c r="A18" s="334" t="s">
        <v>402</v>
      </c>
      <c r="B18" s="335" t="s">
        <v>403</v>
      </c>
      <c r="C18" s="575">
        <v>-4</v>
      </c>
      <c r="D18" s="575">
        <v>-1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.75">
      <c r="A19" s="332" t="s">
        <v>404</v>
      </c>
      <c r="B19" s="333" t="s">
        <v>405</v>
      </c>
      <c r="C19" s="575">
        <v>-170</v>
      </c>
      <c r="D19" s="575">
        <v>-14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25</v>
      </c>
      <c r="D20" s="55">
        <f>SUM(D10:D19)</f>
        <v>298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.75">
      <c r="A22" s="332" t="s">
        <v>409</v>
      </c>
      <c r="B22" s="333" t="s">
        <v>410</v>
      </c>
      <c r="C22" s="575">
        <v>-55</v>
      </c>
      <c r="D22" s="575">
        <v>-25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-55</v>
      </c>
      <c r="D32" s="55">
        <f>SUM(D22:D31)</f>
        <v>-25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958</v>
      </c>
      <c r="D36" s="54"/>
      <c r="E36" s="130"/>
      <c r="F36" s="130"/>
    </row>
    <row r="37" spans="1:6" ht="12.75">
      <c r="A37" s="332" t="s">
        <v>437</v>
      </c>
      <c r="B37" s="333" t="s">
        <v>438</v>
      </c>
      <c r="C37" s="575">
        <v>-890</v>
      </c>
      <c r="D37" s="575">
        <v>-159</v>
      </c>
      <c r="E37" s="130"/>
      <c r="F37" s="130"/>
    </row>
    <row r="38" spans="1:6" ht="12.75">
      <c r="A38" s="332" t="s">
        <v>439</v>
      </c>
      <c r="B38" s="333" t="s">
        <v>440</v>
      </c>
      <c r="C38" s="575">
        <v>-8</v>
      </c>
      <c r="D38" s="575">
        <v>-60</v>
      </c>
      <c r="E38" s="130"/>
      <c r="F38" s="130"/>
    </row>
    <row r="39" spans="1:6" ht="12.75">
      <c r="A39" s="332" t="s">
        <v>441</v>
      </c>
      <c r="B39" s="333" t="s">
        <v>442</v>
      </c>
      <c r="C39" s="575">
        <f>-42-8</f>
        <v>-50</v>
      </c>
      <c r="D39" s="575">
        <v>-54</v>
      </c>
      <c r="E39" s="130"/>
      <c r="F39" s="130"/>
    </row>
    <row r="40" spans="1:6" ht="12.75">
      <c r="A40" s="332" t="s">
        <v>443</v>
      </c>
      <c r="B40" s="333" t="s">
        <v>444</v>
      </c>
      <c r="C40" s="575"/>
      <c r="D40" s="575"/>
      <c r="E40" s="130"/>
      <c r="F40" s="130"/>
    </row>
    <row r="41" spans="1:8" ht="12.75">
      <c r="A41" s="332" t="s">
        <v>445</v>
      </c>
      <c r="B41" s="333" t="s">
        <v>446</v>
      </c>
      <c r="C41" s="575">
        <v>213</v>
      </c>
      <c r="D41" s="575">
        <v>-19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223</v>
      </c>
      <c r="D42" s="55">
        <f>SUM(D34:D41)</f>
        <v>-292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193</v>
      </c>
      <c r="D43" s="55">
        <f>D42+D32+D20</f>
        <v>-19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26</v>
      </c>
      <c r="D44" s="132">
        <v>48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219</v>
      </c>
      <c r="D45" s="55">
        <f>D44+D43</f>
        <v>29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219</v>
      </c>
      <c r="D46" s="56">
        <v>29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605"/>
      <c r="D50" s="605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605"/>
      <c r="D52" s="605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1496062992125984" right="0.1968503937007874" top="0.61" bottom="0.24" header="0.32" footer="0.18"/>
  <pageSetup horizontalDpi="600" verticalDpi="600" orientation="landscape" paperSize="9" scale="82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I11" sqref="I11:J11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606" t="s">
        <v>459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608" t="str">
        <f>'справка №1-БАЛАНС'!E3</f>
        <v> "Торготерм"АД</v>
      </c>
      <c r="C3" s="608"/>
      <c r="D3" s="608"/>
      <c r="E3" s="608"/>
      <c r="F3" s="608"/>
      <c r="G3" s="608"/>
      <c r="H3" s="608"/>
      <c r="I3" s="608"/>
      <c r="J3" s="476"/>
      <c r="K3" s="610" t="s">
        <v>2</v>
      </c>
      <c r="L3" s="610"/>
      <c r="M3" s="478">
        <f>'справка №1-БАЛАНС'!H3</f>
        <v>819363984</v>
      </c>
      <c r="N3" s="2"/>
    </row>
    <row r="4" spans="1:15" s="532" customFormat="1" ht="13.5" customHeight="1">
      <c r="A4" s="467" t="s">
        <v>460</v>
      </c>
      <c r="B4" s="608" t="str">
        <f>'справка №1-БАЛАНС'!E4</f>
        <v>неконсолидиран</v>
      </c>
      <c r="C4" s="608"/>
      <c r="D4" s="608"/>
      <c r="E4" s="608"/>
      <c r="F4" s="608"/>
      <c r="G4" s="608"/>
      <c r="H4" s="608"/>
      <c r="I4" s="608"/>
      <c r="J4" s="136"/>
      <c r="K4" s="611" t="s">
        <v>4</v>
      </c>
      <c r="L4" s="611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612" t="str">
        <f>'справка №1-БАЛАНС'!E5</f>
        <v>01.01.2013-30.06.2013</v>
      </c>
      <c r="C5" s="612"/>
      <c r="D5" s="612"/>
      <c r="E5" s="612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3000</v>
      </c>
      <c r="D11" s="58">
        <f>'справка №1-БАЛАНС'!H19</f>
        <v>0</v>
      </c>
      <c r="E11" s="58">
        <f>'справка №1-БАЛАНС'!H20</f>
        <v>1346</v>
      </c>
      <c r="F11" s="58">
        <f>'справка №1-БАЛАНС'!H22</f>
        <v>300</v>
      </c>
      <c r="G11" s="58">
        <f>'справка №1-БАЛАНС'!H23</f>
        <v>0</v>
      </c>
      <c r="H11" s="60"/>
      <c r="I11" s="58">
        <f>'справка №1-БАЛАНС'!H28+'справка №1-БАЛАНС'!H31</f>
        <v>1234</v>
      </c>
      <c r="J11" s="58">
        <f>'справка №1-БАЛАНС'!H29+'справка №1-БАЛАНС'!H32</f>
        <v>-441</v>
      </c>
      <c r="K11" s="60"/>
      <c r="L11" s="344">
        <f>SUM(C11:K11)</f>
        <v>5439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3000</v>
      </c>
      <c r="D15" s="61">
        <f aca="true" t="shared" si="2" ref="D15:M15">D11+D12</f>
        <v>0</v>
      </c>
      <c r="E15" s="61">
        <f t="shared" si="2"/>
        <v>1346</v>
      </c>
      <c r="F15" s="61">
        <f t="shared" si="2"/>
        <v>300</v>
      </c>
      <c r="G15" s="61">
        <f t="shared" si="2"/>
        <v>0</v>
      </c>
      <c r="H15" s="61">
        <f t="shared" si="2"/>
        <v>0</v>
      </c>
      <c r="I15" s="61">
        <f t="shared" si="2"/>
        <v>1234</v>
      </c>
      <c r="J15" s="61">
        <f t="shared" si="2"/>
        <v>-441</v>
      </c>
      <c r="K15" s="61">
        <f t="shared" si="2"/>
        <v>0</v>
      </c>
      <c r="L15" s="344">
        <f t="shared" si="1"/>
        <v>5439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-47</v>
      </c>
      <c r="K16" s="60"/>
      <c r="L16" s="344">
        <f t="shared" si="1"/>
        <v>-47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>
        <v>-92</v>
      </c>
      <c r="J28" s="60"/>
      <c r="K28" s="60"/>
      <c r="L28" s="344">
        <f t="shared" si="1"/>
        <v>-92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3000</v>
      </c>
      <c r="D29" s="59">
        <f aca="true" t="shared" si="6" ref="D29:M29">D17+D20+D21+D24+D28+D27+D15+D16</f>
        <v>0</v>
      </c>
      <c r="E29" s="59">
        <f t="shared" si="6"/>
        <v>1346</v>
      </c>
      <c r="F29" s="59">
        <f t="shared" si="6"/>
        <v>300</v>
      </c>
      <c r="G29" s="59">
        <f t="shared" si="6"/>
        <v>0</v>
      </c>
      <c r="H29" s="59">
        <f t="shared" si="6"/>
        <v>0</v>
      </c>
      <c r="I29" s="59">
        <f t="shared" si="6"/>
        <v>1142</v>
      </c>
      <c r="J29" s="59">
        <f t="shared" si="6"/>
        <v>-488</v>
      </c>
      <c r="K29" s="59">
        <f t="shared" si="6"/>
        <v>0</v>
      </c>
      <c r="L29" s="344">
        <f t="shared" si="1"/>
        <v>5300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3000</v>
      </c>
      <c r="D32" s="59">
        <f t="shared" si="7"/>
        <v>0</v>
      </c>
      <c r="E32" s="59">
        <f t="shared" si="7"/>
        <v>1346</v>
      </c>
      <c r="F32" s="59">
        <f t="shared" si="7"/>
        <v>300</v>
      </c>
      <c r="G32" s="59">
        <f t="shared" si="7"/>
        <v>0</v>
      </c>
      <c r="H32" s="59">
        <f t="shared" si="7"/>
        <v>0</v>
      </c>
      <c r="I32" s="59">
        <f t="shared" si="7"/>
        <v>1142</v>
      </c>
      <c r="J32" s="59">
        <f t="shared" si="7"/>
        <v>-488</v>
      </c>
      <c r="K32" s="59">
        <f t="shared" si="7"/>
        <v>0</v>
      </c>
      <c r="L32" s="344">
        <f t="shared" si="1"/>
        <v>5300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9" t="s">
        <v>862</v>
      </c>
      <c r="B35" s="609"/>
      <c r="C35" s="609"/>
      <c r="D35" s="609"/>
      <c r="E35" s="609"/>
      <c r="F35" s="609"/>
      <c r="G35" s="609"/>
      <c r="H35" s="609"/>
      <c r="I35" s="609"/>
      <c r="J35" s="609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873</v>
      </c>
      <c r="B38" s="19"/>
      <c r="C38" s="15"/>
      <c r="D38" s="607" t="s">
        <v>521</v>
      </c>
      <c r="E38" s="607"/>
      <c r="F38" s="607"/>
      <c r="G38" s="607"/>
      <c r="H38" s="607"/>
      <c r="I38" s="607"/>
      <c r="J38" s="15" t="s">
        <v>857</v>
      </c>
      <c r="K38" s="15"/>
      <c r="L38" s="607"/>
      <c r="M38" s="607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3">
      <selection activeCell="F37" sqref="F37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3" t="s">
        <v>383</v>
      </c>
      <c r="B2" s="614"/>
      <c r="C2" s="615" t="str">
        <f>'справка №1-БАЛАНС'!E3</f>
        <v> "Торготерм"АД</v>
      </c>
      <c r="D2" s="615"/>
      <c r="E2" s="615"/>
      <c r="F2" s="615"/>
      <c r="G2" s="615"/>
      <c r="H2" s="615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819363984</v>
      </c>
      <c r="P2" s="483"/>
      <c r="Q2" s="483"/>
      <c r="R2" s="526"/>
    </row>
    <row r="3" spans="1:18" ht="15">
      <c r="A3" s="613" t="s">
        <v>5</v>
      </c>
      <c r="B3" s="614"/>
      <c r="C3" s="616" t="str">
        <f>'справка №1-БАЛАНС'!E5</f>
        <v>01.01.2013-30.06.2013</v>
      </c>
      <c r="D3" s="616"/>
      <c r="E3" s="616"/>
      <c r="F3" s="485"/>
      <c r="G3" s="485"/>
      <c r="H3" s="485"/>
      <c r="I3" s="485"/>
      <c r="J3" s="485"/>
      <c r="K3" s="485"/>
      <c r="L3" s="485"/>
      <c r="M3" s="621" t="s">
        <v>4</v>
      </c>
      <c r="N3" s="62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22" t="s">
        <v>463</v>
      </c>
      <c r="B5" s="623"/>
      <c r="C5" s="626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19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9" t="s">
        <v>529</v>
      </c>
      <c r="R5" s="619" t="s">
        <v>530</v>
      </c>
    </row>
    <row r="6" spans="1:18" s="100" customFormat="1" ht="48">
      <c r="A6" s="624"/>
      <c r="B6" s="625"/>
      <c r="C6" s="627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20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20"/>
      <c r="R6" s="620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330</v>
      </c>
      <c r="E9" s="189"/>
      <c r="F9" s="189"/>
      <c r="G9" s="74">
        <f>D9+E9-F9</f>
        <v>330</v>
      </c>
      <c r="H9" s="65"/>
      <c r="I9" s="65"/>
      <c r="J9" s="74">
        <f>G9+H9-I9</f>
        <v>330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330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1843</v>
      </c>
      <c r="E10" s="189">
        <v>2</v>
      </c>
      <c r="F10" s="189">
        <v>2</v>
      </c>
      <c r="G10" s="74">
        <f aca="true" t="shared" si="2" ref="G10:G39">D10+E10-F10</f>
        <v>1843</v>
      </c>
      <c r="H10" s="65"/>
      <c r="I10" s="65"/>
      <c r="J10" s="74">
        <f aca="true" t="shared" si="3" ref="J10:J39">G10+H10-I10</f>
        <v>1843</v>
      </c>
      <c r="K10" s="65">
        <v>569</v>
      </c>
      <c r="L10" s="65">
        <v>37</v>
      </c>
      <c r="M10" s="65">
        <v>2</v>
      </c>
      <c r="N10" s="74">
        <f aca="true" t="shared" si="4" ref="N10:N39">K10+L10-M10</f>
        <v>604</v>
      </c>
      <c r="O10" s="65"/>
      <c r="P10" s="65"/>
      <c r="Q10" s="74">
        <f t="shared" si="0"/>
        <v>604</v>
      </c>
      <c r="R10" s="74">
        <f t="shared" si="1"/>
        <v>1239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f>4953+2015</f>
        <v>6968</v>
      </c>
      <c r="E11" s="189">
        <v>37</v>
      </c>
      <c r="F11" s="189">
        <v>18</v>
      </c>
      <c r="G11" s="74">
        <f t="shared" si="2"/>
        <v>6987</v>
      </c>
      <c r="H11" s="65"/>
      <c r="I11" s="65"/>
      <c r="J11" s="74">
        <f t="shared" si="3"/>
        <v>6987</v>
      </c>
      <c r="K11" s="65">
        <v>5017</v>
      </c>
      <c r="L11" s="65">
        <v>155</v>
      </c>
      <c r="M11" s="65">
        <v>19</v>
      </c>
      <c r="N11" s="74">
        <f t="shared" si="4"/>
        <v>5153</v>
      </c>
      <c r="O11" s="65"/>
      <c r="P11" s="65"/>
      <c r="Q11" s="74">
        <f t="shared" si="0"/>
        <v>5153</v>
      </c>
      <c r="R11" s="74">
        <f t="shared" si="1"/>
        <v>1834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332</v>
      </c>
      <c r="E12" s="189"/>
      <c r="F12" s="189"/>
      <c r="G12" s="74">
        <f t="shared" si="2"/>
        <v>332</v>
      </c>
      <c r="H12" s="65"/>
      <c r="I12" s="65"/>
      <c r="J12" s="74">
        <f t="shared" si="3"/>
        <v>332</v>
      </c>
      <c r="K12" s="65">
        <v>224</v>
      </c>
      <c r="L12" s="65">
        <v>7</v>
      </c>
      <c r="M12" s="65"/>
      <c r="N12" s="74">
        <f t="shared" si="4"/>
        <v>231</v>
      </c>
      <c r="O12" s="65"/>
      <c r="P12" s="65"/>
      <c r="Q12" s="74">
        <f t="shared" si="0"/>
        <v>231</v>
      </c>
      <c r="R12" s="74">
        <f t="shared" si="1"/>
        <v>101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191</v>
      </c>
      <c r="E13" s="189"/>
      <c r="F13" s="189"/>
      <c r="G13" s="74">
        <f t="shared" si="2"/>
        <v>191</v>
      </c>
      <c r="H13" s="65"/>
      <c r="I13" s="65"/>
      <c r="J13" s="74">
        <f t="shared" si="3"/>
        <v>191</v>
      </c>
      <c r="K13" s="65">
        <v>143</v>
      </c>
      <c r="L13" s="65">
        <v>7</v>
      </c>
      <c r="M13" s="65"/>
      <c r="N13" s="74">
        <f t="shared" si="4"/>
        <v>150</v>
      </c>
      <c r="O13" s="65"/>
      <c r="P13" s="65"/>
      <c r="Q13" s="74">
        <f t="shared" si="0"/>
        <v>150</v>
      </c>
      <c r="R13" s="74">
        <f t="shared" si="1"/>
        <v>41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f>162+241+202</f>
        <v>605</v>
      </c>
      <c r="E14" s="189">
        <f>8+1+7</f>
        <v>16</v>
      </c>
      <c r="F14" s="189">
        <f>16+4+1</f>
        <v>21</v>
      </c>
      <c r="G14" s="74">
        <f t="shared" si="2"/>
        <v>600</v>
      </c>
      <c r="H14" s="65"/>
      <c r="I14" s="65"/>
      <c r="J14" s="74">
        <f t="shared" si="3"/>
        <v>600</v>
      </c>
      <c r="K14" s="65">
        <f>154+198+183</f>
        <v>535</v>
      </c>
      <c r="L14" s="65">
        <f>4+11+3</f>
        <v>18</v>
      </c>
      <c r="M14" s="65">
        <f>16+4+1</f>
        <v>21</v>
      </c>
      <c r="N14" s="74">
        <f t="shared" si="4"/>
        <v>532</v>
      </c>
      <c r="O14" s="65"/>
      <c r="P14" s="65"/>
      <c r="Q14" s="74">
        <f t="shared" si="0"/>
        <v>532</v>
      </c>
      <c r="R14" s="74">
        <f t="shared" si="1"/>
        <v>68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10269</v>
      </c>
      <c r="E17" s="194">
        <f>SUM(E9:E16)</f>
        <v>55</v>
      </c>
      <c r="F17" s="194">
        <f>SUM(F9:F16)</f>
        <v>41</v>
      </c>
      <c r="G17" s="74">
        <f t="shared" si="2"/>
        <v>10283</v>
      </c>
      <c r="H17" s="75">
        <f>SUM(H9:H16)</f>
        <v>0</v>
      </c>
      <c r="I17" s="75">
        <f>SUM(I9:I16)</f>
        <v>0</v>
      </c>
      <c r="J17" s="74">
        <f t="shared" si="3"/>
        <v>10283</v>
      </c>
      <c r="K17" s="75">
        <f>SUM(K9:K16)</f>
        <v>6488</v>
      </c>
      <c r="L17" s="75">
        <f>SUM(L9:L16)</f>
        <v>224</v>
      </c>
      <c r="M17" s="75">
        <f>SUM(M9:M16)</f>
        <v>42</v>
      </c>
      <c r="N17" s="74">
        <f t="shared" si="4"/>
        <v>6670</v>
      </c>
      <c r="O17" s="75">
        <f>SUM(O9:O16)</f>
        <v>0</v>
      </c>
      <c r="P17" s="75">
        <f>SUM(P9:P16)</f>
        <v>0</v>
      </c>
      <c r="Q17" s="74">
        <f t="shared" si="5"/>
        <v>6670</v>
      </c>
      <c r="R17" s="74">
        <f t="shared" si="6"/>
        <v>3613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69</v>
      </c>
      <c r="E22" s="189">
        <v>28</v>
      </c>
      <c r="F22" s="189">
        <v>2</v>
      </c>
      <c r="G22" s="74">
        <f t="shared" si="2"/>
        <v>95</v>
      </c>
      <c r="H22" s="65"/>
      <c r="I22" s="65"/>
      <c r="J22" s="74">
        <f t="shared" si="3"/>
        <v>95</v>
      </c>
      <c r="K22" s="65">
        <v>57</v>
      </c>
      <c r="L22" s="65">
        <v>6</v>
      </c>
      <c r="M22" s="65">
        <v>2</v>
      </c>
      <c r="N22" s="74">
        <f t="shared" si="4"/>
        <v>61</v>
      </c>
      <c r="O22" s="65"/>
      <c r="P22" s="65"/>
      <c r="Q22" s="74">
        <f t="shared" si="5"/>
        <v>61</v>
      </c>
      <c r="R22" s="74">
        <f t="shared" si="6"/>
        <v>34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69</v>
      </c>
      <c r="E25" s="190">
        <f aca="true" t="shared" si="7" ref="E25:P25">SUM(E21:E24)</f>
        <v>28</v>
      </c>
      <c r="F25" s="190">
        <f t="shared" si="7"/>
        <v>2</v>
      </c>
      <c r="G25" s="67">
        <f t="shared" si="2"/>
        <v>95</v>
      </c>
      <c r="H25" s="66">
        <f t="shared" si="7"/>
        <v>0</v>
      </c>
      <c r="I25" s="66">
        <f t="shared" si="7"/>
        <v>0</v>
      </c>
      <c r="J25" s="67">
        <f t="shared" si="3"/>
        <v>95</v>
      </c>
      <c r="K25" s="66">
        <f t="shared" si="7"/>
        <v>57</v>
      </c>
      <c r="L25" s="66">
        <f t="shared" si="7"/>
        <v>6</v>
      </c>
      <c r="M25" s="66">
        <f t="shared" si="7"/>
        <v>2</v>
      </c>
      <c r="N25" s="67">
        <f t="shared" si="4"/>
        <v>61</v>
      </c>
      <c r="O25" s="66">
        <f t="shared" si="7"/>
        <v>0</v>
      </c>
      <c r="P25" s="66">
        <f t="shared" si="7"/>
        <v>0</v>
      </c>
      <c r="Q25" s="67">
        <f t="shared" si="5"/>
        <v>61</v>
      </c>
      <c r="R25" s="67">
        <f t="shared" si="6"/>
        <v>34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10338</v>
      </c>
      <c r="E40" s="438">
        <f>E17+E18+E19+E25+E38+E39</f>
        <v>83</v>
      </c>
      <c r="F40" s="438">
        <f aca="true" t="shared" si="13" ref="F40:R40">F17+F18+F19+F25+F38+F39</f>
        <v>43</v>
      </c>
      <c r="G40" s="438">
        <f t="shared" si="13"/>
        <v>10378</v>
      </c>
      <c r="H40" s="438">
        <f t="shared" si="13"/>
        <v>0</v>
      </c>
      <c r="I40" s="438">
        <f t="shared" si="13"/>
        <v>0</v>
      </c>
      <c r="J40" s="438">
        <f t="shared" si="13"/>
        <v>10378</v>
      </c>
      <c r="K40" s="438">
        <f t="shared" si="13"/>
        <v>6545</v>
      </c>
      <c r="L40" s="438">
        <f t="shared" si="13"/>
        <v>230</v>
      </c>
      <c r="M40" s="438">
        <f t="shared" si="13"/>
        <v>44</v>
      </c>
      <c r="N40" s="438">
        <f t="shared" si="13"/>
        <v>6731</v>
      </c>
      <c r="O40" s="438">
        <f t="shared" si="13"/>
        <v>0</v>
      </c>
      <c r="P40" s="438">
        <f t="shared" si="13"/>
        <v>0</v>
      </c>
      <c r="Q40" s="438">
        <f t="shared" si="13"/>
        <v>6731</v>
      </c>
      <c r="R40" s="438">
        <f t="shared" si="13"/>
        <v>3647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874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28"/>
      <c r="L44" s="628"/>
      <c r="M44" s="628"/>
      <c r="N44" s="628"/>
      <c r="O44" s="617" t="s">
        <v>781</v>
      </c>
      <c r="P44" s="618"/>
      <c r="Q44" s="618"/>
      <c r="R44" s="61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9">
      <selection activeCell="C28" sqref="C28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32" t="s">
        <v>609</v>
      </c>
      <c r="B1" s="632"/>
      <c r="C1" s="632"/>
      <c r="D1" s="632"/>
      <c r="E1" s="632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35" t="str">
        <f>'справка №1-БАЛАНС'!E3</f>
        <v> "Торготерм"АД</v>
      </c>
      <c r="C3" s="636"/>
      <c r="D3" s="526" t="s">
        <v>2</v>
      </c>
      <c r="E3" s="107">
        <f>'справка №1-БАЛАНС'!H3</f>
        <v>819363984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33" t="str">
        <f>'справка №1-БАЛАНС'!E5</f>
        <v>01.01.2013-30.06.2013</v>
      </c>
      <c r="C4" s="634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>
        <v>74</v>
      </c>
      <c r="D21" s="108"/>
      <c r="E21" s="120">
        <f t="shared" si="0"/>
        <v>74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1279</v>
      </c>
      <c r="D24" s="119">
        <f>SUM(D25:D27)</f>
        <v>1279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1279</v>
      </c>
      <c r="D27" s="108">
        <v>1279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f>2284-1598-411</f>
        <v>275</v>
      </c>
      <c r="D28" s="108">
        <f>2284-1598-411</f>
        <v>275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419</v>
      </c>
      <c r="D29" s="108">
        <v>419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89</v>
      </c>
      <c r="D31" s="108">
        <v>89</v>
      </c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134</v>
      </c>
      <c r="D33" s="105">
        <f>SUM(D34:D37)</f>
        <v>134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134</v>
      </c>
      <c r="D35" s="108">
        <v>134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24</v>
      </c>
      <c r="D38" s="105">
        <f>SUM(D39:D42)</f>
        <v>24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24</v>
      </c>
      <c r="D42" s="108">
        <v>24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2220</v>
      </c>
      <c r="D43" s="104">
        <f>D24+D28+D29+D31+D30+D32+D33+D38</f>
        <v>2220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2294</v>
      </c>
      <c r="D44" s="103">
        <f>D43+D21+D19+D9</f>
        <v>2220</v>
      </c>
      <c r="E44" s="118">
        <f>E43+E21+E19+E9</f>
        <v>74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18</v>
      </c>
      <c r="D52" s="103">
        <f>SUM(D53:D55)</f>
        <v>0</v>
      </c>
      <c r="E52" s="119">
        <f>C52-D52</f>
        <v>18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>
        <v>18</v>
      </c>
      <c r="D55" s="108"/>
      <c r="E55" s="119">
        <f t="shared" si="1"/>
        <v>18</v>
      </c>
      <c r="F55" s="108"/>
    </row>
    <row r="56" spans="1:16" ht="24">
      <c r="A56" s="396" t="s">
        <v>694</v>
      </c>
      <c r="B56" s="397" t="s">
        <v>695</v>
      </c>
      <c r="C56" s="103">
        <f>C57+C59</f>
        <v>823</v>
      </c>
      <c r="D56" s="103">
        <f>D57+D59</f>
        <v>0</v>
      </c>
      <c r="E56" s="119">
        <f t="shared" si="1"/>
        <v>823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823</v>
      </c>
      <c r="D57" s="108"/>
      <c r="E57" s="119">
        <f t="shared" si="1"/>
        <v>823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12</v>
      </c>
      <c r="D64" s="108"/>
      <c r="E64" s="119">
        <f t="shared" si="1"/>
        <v>12</v>
      </c>
      <c r="F64" s="110"/>
    </row>
    <row r="65" spans="1:6" ht="12">
      <c r="A65" s="396" t="s">
        <v>709</v>
      </c>
      <c r="B65" s="397" t="s">
        <v>710</v>
      </c>
      <c r="C65" s="109">
        <v>12</v>
      </c>
      <c r="D65" s="109"/>
      <c r="E65" s="119">
        <f t="shared" si="1"/>
        <v>12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853</v>
      </c>
      <c r="D66" s="103">
        <f>D52+D56+D61+D62+D63+D64</f>
        <v>0</v>
      </c>
      <c r="E66" s="119">
        <f t="shared" si="1"/>
        <v>853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142</v>
      </c>
      <c r="D68" s="108"/>
      <c r="E68" s="119">
        <f t="shared" si="1"/>
        <v>142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4</v>
      </c>
      <c r="D71" s="105">
        <f>SUM(D72:D74)</f>
        <v>4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v>4</v>
      </c>
      <c r="D72" s="108">
        <v>4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492</v>
      </c>
      <c r="D75" s="103">
        <f>D76+D78</f>
        <v>492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492</v>
      </c>
      <c r="D76" s="108">
        <v>492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138</v>
      </c>
      <c r="D80" s="103">
        <f>SUM(D81:D84)</f>
        <v>138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>
        <v>138</v>
      </c>
      <c r="D83" s="108">
        <v>138</v>
      </c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2819</v>
      </c>
      <c r="D85" s="104">
        <f>SUM(D86:D90)+D94</f>
        <v>2819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>
        <v>166</v>
      </c>
      <c r="D86" s="108">
        <v>166</v>
      </c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f>2468-4-31</f>
        <v>2433</v>
      </c>
      <c r="D87" s="108">
        <f>2468-4-31</f>
        <v>2433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18</v>
      </c>
      <c r="D88" s="108">
        <v>18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150</v>
      </c>
      <c r="D89" s="108">
        <v>150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9</v>
      </c>
      <c r="D90" s="103">
        <f>SUM(D91:D93)</f>
        <v>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9</v>
      </c>
      <c r="D93" s="108">
        <v>9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43</v>
      </c>
      <c r="D94" s="108">
        <v>43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193</v>
      </c>
      <c r="D95" s="108">
        <v>193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3646</v>
      </c>
      <c r="D96" s="104">
        <f>D85+D80+D75+D71+D95</f>
        <v>3646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4641</v>
      </c>
      <c r="D97" s="104">
        <f>D96+D68+D66</f>
        <v>3646</v>
      </c>
      <c r="E97" s="104">
        <f>E96+E68+E66</f>
        <v>995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31" t="s">
        <v>780</v>
      </c>
      <c r="B107" s="631"/>
      <c r="C107" s="631"/>
      <c r="D107" s="631"/>
      <c r="E107" s="631"/>
      <c r="F107" s="63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30" t="s">
        <v>875</v>
      </c>
      <c r="B109" s="630"/>
      <c r="C109" s="630" t="s">
        <v>381</v>
      </c>
      <c r="D109" s="630"/>
      <c r="E109" s="630"/>
      <c r="F109" s="630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29" t="s">
        <v>781</v>
      </c>
      <c r="D111" s="629"/>
      <c r="E111" s="629"/>
      <c r="F111" s="629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6">
      <selection activeCell="C87" sqref="C87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32" t="s">
        <v>609</v>
      </c>
      <c r="B1" s="632"/>
      <c r="C1" s="632"/>
      <c r="D1" s="632"/>
      <c r="E1" s="632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35" t="str">
        <f>'справка №1-БАЛАНС'!E3</f>
        <v> "Торготерм"АД</v>
      </c>
      <c r="C3" s="636"/>
      <c r="D3" s="526" t="s">
        <v>2</v>
      </c>
      <c r="E3" s="107">
        <f>'справка №1-БАЛАНС'!H3</f>
        <v>819363984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33" t="str">
        <f>'справка №1-БАЛАНС'!E5</f>
        <v>01.01.2013-30.06.2013</v>
      </c>
      <c r="C4" s="634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865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1598</v>
      </c>
      <c r="D28" s="108">
        <v>1598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/>
      <c r="D38" s="105"/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1598</v>
      </c>
      <c r="D43" s="104">
        <f>D24+D28+D29+D31+D30+D32+D33+D38</f>
        <v>1598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1598</v>
      </c>
      <c r="D44" s="103">
        <f>D43+D21+D19+D9</f>
        <v>1598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867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/>
      <c r="D71" s="105"/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/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/>
      <c r="D80" s="103"/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4</v>
      </c>
      <c r="D85" s="104">
        <f>SUM(D86:D90)+D94</f>
        <v>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4</v>
      </c>
      <c r="D87" s="108">
        <v>4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/>
      <c r="D90" s="103"/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4</v>
      </c>
      <c r="D96" s="104">
        <f>D85+D80+D75+D71+D95</f>
        <v>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4</v>
      </c>
      <c r="D97" s="104">
        <f>D96+D68+D66</f>
        <v>4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31" t="s">
        <v>780</v>
      </c>
      <c r="B107" s="631"/>
      <c r="C107" s="631"/>
      <c r="D107" s="631"/>
      <c r="E107" s="631"/>
      <c r="F107" s="63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30" t="s">
        <v>875</v>
      </c>
      <c r="B109" s="630"/>
      <c r="C109" s="630" t="s">
        <v>381</v>
      </c>
      <c r="D109" s="630"/>
      <c r="E109" s="630"/>
      <c r="F109" s="630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29" t="s">
        <v>781</v>
      </c>
      <c r="D111" s="629"/>
      <c r="E111" s="629"/>
      <c r="F111" s="629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/>
  <mergeCells count="7">
    <mergeCell ref="C111:F111"/>
    <mergeCell ref="A1:E1"/>
    <mergeCell ref="B3:C3"/>
    <mergeCell ref="B4:C4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67">
      <selection activeCell="C87" sqref="C87"/>
    </sheetView>
  </sheetViews>
  <sheetFormatPr defaultColWidth="10.75390625" defaultRowHeight="12.75"/>
  <cols>
    <col min="1" max="1" width="47.25390625" style="574" customWidth="1"/>
    <col min="2" max="2" width="11.875" style="592" customWidth="1"/>
    <col min="3" max="3" width="13.375" style="574" customWidth="1"/>
    <col min="4" max="4" width="12.375" style="574" customWidth="1"/>
    <col min="5" max="5" width="13.125" style="574" customWidth="1"/>
    <col min="6" max="6" width="14.875" style="574" customWidth="1"/>
    <col min="7" max="26" width="10.75390625" style="574" hidden="1" customWidth="1"/>
    <col min="27" max="16384" width="10.75390625" style="574" customWidth="1"/>
  </cols>
  <sheetData>
    <row r="1" spans="1:15" ht="24" customHeight="1">
      <c r="A1" s="637" t="s">
        <v>609</v>
      </c>
      <c r="B1" s="637"/>
      <c r="C1" s="637"/>
      <c r="D1" s="637"/>
      <c r="E1" s="637"/>
      <c r="F1" s="137"/>
      <c r="G1" s="22"/>
      <c r="H1" s="22"/>
      <c r="I1" s="22"/>
      <c r="J1" s="22"/>
      <c r="K1" s="22"/>
      <c r="L1" s="22"/>
      <c r="M1" s="22"/>
      <c r="N1" s="22"/>
      <c r="O1" s="22"/>
    </row>
    <row r="2" spans="1:15" ht="12">
      <c r="A2" s="578"/>
      <c r="B2" s="579"/>
      <c r="C2" s="580"/>
      <c r="E2" s="581"/>
      <c r="F2" s="99"/>
      <c r="G2" s="22"/>
      <c r="H2" s="22"/>
      <c r="I2" s="22"/>
      <c r="J2" s="22"/>
      <c r="K2" s="22"/>
      <c r="L2" s="22"/>
      <c r="M2" s="22"/>
      <c r="N2" s="22"/>
      <c r="O2" s="22"/>
    </row>
    <row r="3" spans="1:15" ht="13.5" customHeight="1">
      <c r="A3" s="638" t="str">
        <f>"Име на отчитащото се предприятие:"&amp;"           "&amp;'[1]справка №1-БАЛАНС'!E3</f>
        <v>Име на отчитащото се предприятие:           "Торготерм"АД</v>
      </c>
      <c r="B3" s="638"/>
      <c r="C3" s="582" t="s">
        <v>2</v>
      </c>
      <c r="E3" s="582">
        <f>'[1]справка №1-БАЛАНС'!H3</f>
        <v>819363984</v>
      </c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33" t="s">
        <v>869</v>
      </c>
      <c r="C4" s="634"/>
      <c r="D4" s="583"/>
      <c r="E4" s="582" t="str">
        <f>'[1]справка №1-БАЛАНС'!H4</f>
        <v> </v>
      </c>
      <c r="F4" s="139"/>
      <c r="G4" s="139"/>
      <c r="H4" s="139"/>
      <c r="I4" s="139"/>
      <c r="J4" s="139"/>
      <c r="K4" s="139"/>
      <c r="L4" s="139"/>
      <c r="M4" s="139"/>
      <c r="N4" s="139"/>
      <c r="O4" s="139"/>
    </row>
    <row r="5" spans="1:15" ht="12.75" customHeight="1">
      <c r="A5" s="577" t="s">
        <v>878</v>
      </c>
      <c r="B5" s="584"/>
      <c r="C5" s="585"/>
      <c r="D5" s="585"/>
      <c r="E5" s="586" t="s">
        <v>611</v>
      </c>
      <c r="F5" s="587"/>
      <c r="G5" s="22"/>
      <c r="H5" s="22"/>
      <c r="I5" s="22"/>
      <c r="J5" s="22"/>
      <c r="K5" s="22"/>
      <c r="L5" s="22"/>
      <c r="M5" s="22"/>
      <c r="N5" s="22"/>
      <c r="O5" s="22"/>
    </row>
    <row r="6" spans="1:15" s="588" customFormat="1" ht="24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  <c r="O6" s="100"/>
    </row>
    <row r="7" spans="1:15" s="588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588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15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  <c r="G9" s="22"/>
      <c r="H9" s="22"/>
      <c r="I9" s="22"/>
      <c r="J9" s="22"/>
      <c r="K9" s="22"/>
      <c r="L9" s="22"/>
      <c r="M9" s="22"/>
      <c r="N9" s="22"/>
      <c r="O9" s="22"/>
    </row>
    <row r="10" spans="1:15" ht="12">
      <c r="A10" s="393" t="s">
        <v>618</v>
      </c>
      <c r="B10" s="395"/>
      <c r="C10" s="104"/>
      <c r="D10" s="104"/>
      <c r="E10" s="120"/>
      <c r="F10" s="106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15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15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15" ht="12">
      <c r="A20" s="393" t="s">
        <v>636</v>
      </c>
      <c r="B20" s="395"/>
      <c r="C20" s="119"/>
      <c r="D20" s="104"/>
      <c r="E20" s="120">
        <f t="shared" si="0"/>
        <v>0</v>
      </c>
      <c r="F20" s="106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12">
      <c r="A22" s="396"/>
      <c r="B22" s="395"/>
      <c r="C22" s="119"/>
      <c r="D22" s="104"/>
      <c r="E22" s="120"/>
      <c r="F22" s="106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12">
      <c r="A23" s="393" t="s">
        <v>639</v>
      </c>
      <c r="B23" s="399"/>
      <c r="C23" s="119"/>
      <c r="D23" s="104"/>
      <c r="E23" s="120"/>
      <c r="F23" s="106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15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2">
      <c r="A28" s="396" t="s">
        <v>648</v>
      </c>
      <c r="B28" s="397" t="s">
        <v>649</v>
      </c>
      <c r="C28" s="108"/>
      <c r="D28" s="108"/>
      <c r="E28" s="120">
        <f t="shared" si="0"/>
        <v>0</v>
      </c>
      <c r="F28" s="106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15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15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  <c r="G39" s="22"/>
      <c r="H39" s="22"/>
      <c r="I39" s="22"/>
      <c r="J39" s="22"/>
      <c r="K39" s="22"/>
      <c r="L39" s="22"/>
      <c r="M39" s="22"/>
      <c r="N39" s="22"/>
      <c r="O39" s="22"/>
    </row>
    <row r="40" spans="1:15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  <c r="G40" s="22"/>
      <c r="H40" s="22"/>
      <c r="I40" s="22"/>
      <c r="J40" s="22"/>
      <c r="K40" s="22"/>
      <c r="L40" s="22"/>
      <c r="M40" s="22"/>
      <c r="N40" s="22"/>
      <c r="O40" s="22"/>
    </row>
    <row r="41" spans="1:15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  <c r="G41" s="22"/>
      <c r="H41" s="22"/>
      <c r="I41" s="22"/>
      <c r="J41" s="22"/>
      <c r="K41" s="22"/>
      <c r="L41" s="22"/>
      <c r="M41" s="22"/>
      <c r="N41" s="22"/>
      <c r="O41" s="22"/>
    </row>
    <row r="42" spans="1:15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  <c r="G42" s="22"/>
      <c r="H42" s="22"/>
      <c r="I42" s="22"/>
      <c r="J42" s="22"/>
      <c r="K42" s="22"/>
      <c r="L42" s="22"/>
      <c r="M42" s="22"/>
      <c r="N42" s="22"/>
      <c r="O42" s="22"/>
    </row>
    <row r="43" spans="1:15" ht="12">
      <c r="A43" s="398" t="s">
        <v>678</v>
      </c>
      <c r="B43" s="394" t="s">
        <v>679</v>
      </c>
      <c r="C43" s="104">
        <f>C24+C28+C29+C31+C30+C32+C33+C38</f>
        <v>0</v>
      </c>
      <c r="D43" s="104">
        <f>D24+D28+D29+D31+D30+D32+D33+D38</f>
        <v>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0</v>
      </c>
      <c r="D44" s="103">
        <f>D43+D21+D19+D9</f>
        <v>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589"/>
      <c r="Q45" s="589"/>
      <c r="R45" s="589"/>
      <c r="S45" s="589"/>
      <c r="T45" s="589"/>
      <c r="U45" s="589"/>
      <c r="V45" s="589"/>
      <c r="W45" s="589"/>
      <c r="X45" s="589"/>
      <c r="Y45" s="589"/>
      <c r="Z45" s="589"/>
      <c r="AA45" s="589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589"/>
      <c r="Q46" s="589"/>
      <c r="R46" s="589"/>
      <c r="S46" s="589"/>
      <c r="T46" s="589"/>
      <c r="U46" s="589"/>
      <c r="V46" s="589"/>
      <c r="W46" s="589"/>
      <c r="X46" s="589"/>
      <c r="Y46" s="589"/>
      <c r="Z46" s="589"/>
      <c r="AA46" s="589"/>
    </row>
    <row r="47" spans="1:15" ht="12">
      <c r="A47" s="400" t="s">
        <v>879</v>
      </c>
      <c r="B47" s="401"/>
      <c r="C47" s="403"/>
      <c r="D47" s="403"/>
      <c r="E47" s="403"/>
      <c r="F47" s="122" t="s">
        <v>275</v>
      </c>
      <c r="G47" s="22"/>
      <c r="H47" s="22"/>
      <c r="I47" s="22"/>
      <c r="J47" s="22"/>
      <c r="K47" s="22"/>
      <c r="L47" s="22"/>
      <c r="M47" s="22"/>
      <c r="N47" s="22"/>
      <c r="O47" s="22"/>
    </row>
    <row r="48" spans="1:15" s="588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  <c r="G48" s="100"/>
      <c r="H48" s="100"/>
      <c r="I48" s="100"/>
      <c r="J48" s="100"/>
      <c r="K48" s="100"/>
      <c r="L48" s="100"/>
      <c r="M48" s="100"/>
      <c r="N48" s="100"/>
      <c r="O48" s="100"/>
    </row>
    <row r="49" spans="1:15" s="588" customFormat="1" ht="12">
      <c r="A49" s="389"/>
      <c r="B49" s="392"/>
      <c r="C49" s="404"/>
      <c r="D49" s="393" t="s">
        <v>614</v>
      </c>
      <c r="E49" s="393" t="s">
        <v>615</v>
      </c>
      <c r="F49" s="138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1:15" s="588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  <c r="G50" s="100"/>
      <c r="H50" s="100"/>
      <c r="I50" s="100"/>
      <c r="J50" s="100"/>
      <c r="K50" s="100"/>
      <c r="L50" s="100"/>
      <c r="M50" s="100"/>
      <c r="N50" s="100"/>
      <c r="O50" s="100"/>
    </row>
    <row r="51" spans="1:15" ht="12">
      <c r="A51" s="393" t="s">
        <v>686</v>
      </c>
      <c r="B51" s="399"/>
      <c r="C51" s="103"/>
      <c r="D51" s="103"/>
      <c r="E51" s="103"/>
      <c r="F51" s="405"/>
      <c r="G51" s="22"/>
      <c r="H51" s="22"/>
      <c r="I51" s="22"/>
      <c r="J51" s="22"/>
      <c r="K51" s="22"/>
      <c r="L51" s="22"/>
      <c r="M51" s="22"/>
      <c r="N51" s="22"/>
      <c r="O51" s="22"/>
    </row>
    <row r="52" spans="1:16" ht="12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573"/>
    </row>
    <row r="53" spans="1:15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  <c r="G53" s="22"/>
      <c r="H53" s="22"/>
      <c r="I53" s="22"/>
      <c r="J53" s="22"/>
      <c r="K53" s="22"/>
      <c r="L53" s="22"/>
      <c r="M53" s="22"/>
      <c r="N53" s="22"/>
      <c r="O53" s="22"/>
    </row>
    <row r="54" spans="1:15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  <c r="G54" s="22"/>
      <c r="H54" s="22"/>
      <c r="I54" s="22"/>
      <c r="J54" s="22"/>
      <c r="K54" s="22"/>
      <c r="L54" s="22"/>
      <c r="M54" s="22"/>
      <c r="N54" s="22"/>
      <c r="O54" s="22"/>
    </row>
    <row r="55" spans="1:15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  <c r="G55" s="22"/>
      <c r="H55" s="22"/>
      <c r="I55" s="22"/>
      <c r="J55" s="22"/>
      <c r="K55" s="22"/>
      <c r="L55" s="22"/>
      <c r="M55" s="22"/>
      <c r="N55" s="22"/>
      <c r="O55" s="22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573"/>
    </row>
    <row r="57" spans="1:15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  <c r="G57" s="22"/>
      <c r="H57" s="22"/>
      <c r="I57" s="22"/>
      <c r="J57" s="22"/>
      <c r="K57" s="22"/>
      <c r="L57" s="22"/>
      <c r="M57" s="22"/>
      <c r="N57" s="22"/>
      <c r="O57" s="22"/>
    </row>
    <row r="58" spans="1:15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  <c r="G58" s="22"/>
      <c r="H58" s="22"/>
      <c r="I58" s="22"/>
      <c r="J58" s="22"/>
      <c r="K58" s="22"/>
      <c r="L58" s="22"/>
      <c r="M58" s="22"/>
      <c r="N58" s="22"/>
      <c r="O58" s="22"/>
    </row>
    <row r="59" spans="1:15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  <c r="G59" s="22"/>
      <c r="H59" s="22"/>
      <c r="I59" s="22"/>
      <c r="J59" s="22"/>
      <c r="K59" s="22"/>
      <c r="L59" s="22"/>
      <c r="M59" s="22"/>
      <c r="N59" s="22"/>
      <c r="O59" s="22"/>
    </row>
    <row r="60" spans="1:15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  <c r="G61" s="22"/>
      <c r="H61" s="22"/>
      <c r="I61" s="22"/>
      <c r="J61" s="22"/>
      <c r="K61" s="22"/>
      <c r="L61" s="22"/>
      <c r="M61" s="22"/>
      <c r="N61" s="22"/>
      <c r="O61" s="22"/>
    </row>
    <row r="62" spans="1:15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  <c r="G62" s="22"/>
      <c r="H62" s="22"/>
      <c r="I62" s="22"/>
      <c r="J62" s="22"/>
      <c r="K62" s="22"/>
      <c r="L62" s="22"/>
      <c r="M62" s="22"/>
      <c r="N62" s="22"/>
      <c r="O62" s="22"/>
    </row>
    <row r="63" spans="1:15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  <c r="G63" s="22"/>
      <c r="H63" s="22"/>
      <c r="I63" s="22"/>
      <c r="J63" s="22"/>
      <c r="K63" s="22"/>
      <c r="L63" s="22"/>
      <c r="M63" s="22"/>
      <c r="N63" s="22"/>
      <c r="O63" s="22"/>
    </row>
    <row r="64" spans="1:15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  <c r="G64" s="22"/>
      <c r="H64" s="22"/>
      <c r="I64" s="22"/>
      <c r="J64" s="22"/>
      <c r="K64" s="22"/>
      <c r="L64" s="22"/>
      <c r="M64" s="22"/>
      <c r="N64" s="22"/>
      <c r="O64" s="22"/>
    </row>
    <row r="65" spans="1:15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  <c r="G65" s="22"/>
      <c r="H65" s="22"/>
      <c r="I65" s="22"/>
      <c r="J65" s="22"/>
      <c r="K65" s="22"/>
      <c r="L65" s="22"/>
      <c r="M65" s="22"/>
      <c r="N65" s="22"/>
      <c r="O65" s="22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573"/>
    </row>
    <row r="67" spans="1:15" ht="12">
      <c r="A67" s="393" t="s">
        <v>713</v>
      </c>
      <c r="B67" s="395"/>
      <c r="C67" s="104"/>
      <c r="D67" s="104"/>
      <c r="E67" s="119"/>
      <c r="F67" s="112"/>
      <c r="G67" s="22"/>
      <c r="H67" s="22"/>
      <c r="I67" s="22"/>
      <c r="J67" s="22"/>
      <c r="K67" s="22"/>
      <c r="L67" s="22"/>
      <c r="M67" s="22"/>
      <c r="N67" s="22"/>
      <c r="O67" s="22"/>
    </row>
    <row r="68" spans="1:15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  <c r="G68" s="22"/>
      <c r="H68" s="22"/>
      <c r="I68" s="22"/>
      <c r="J68" s="22"/>
      <c r="K68" s="22"/>
      <c r="L68" s="22"/>
      <c r="M68" s="22"/>
      <c r="N68" s="22"/>
      <c r="O68" s="22"/>
    </row>
    <row r="69" spans="1:15" ht="12">
      <c r="A69" s="393"/>
      <c r="B69" s="395"/>
      <c r="C69" s="104"/>
      <c r="D69" s="104"/>
      <c r="E69" s="119"/>
      <c r="F69" s="112"/>
      <c r="G69" s="22"/>
      <c r="H69" s="22"/>
      <c r="I69" s="22"/>
      <c r="J69" s="22"/>
      <c r="K69" s="22"/>
      <c r="L69" s="22"/>
      <c r="M69" s="22"/>
      <c r="N69" s="22"/>
      <c r="O69" s="22"/>
    </row>
    <row r="70" spans="1:15" ht="12">
      <c r="A70" s="393" t="s">
        <v>716</v>
      </c>
      <c r="B70" s="399"/>
      <c r="C70" s="104"/>
      <c r="D70" s="104"/>
      <c r="E70" s="119"/>
      <c r="F70" s="112"/>
      <c r="G70" s="22"/>
      <c r="H70" s="22"/>
      <c r="I70" s="22"/>
      <c r="J70" s="22"/>
      <c r="K70" s="22"/>
      <c r="L70" s="22"/>
      <c r="M70" s="22"/>
      <c r="N70" s="22"/>
      <c r="O70" s="22"/>
    </row>
    <row r="71" spans="1:16" ht="12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573"/>
    </row>
    <row r="72" spans="1:15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  <c r="G72" s="22"/>
      <c r="H72" s="22"/>
      <c r="I72" s="22"/>
      <c r="J72" s="22"/>
      <c r="K72" s="22"/>
      <c r="L72" s="22"/>
      <c r="M72" s="22"/>
      <c r="N72" s="22"/>
      <c r="O72" s="22"/>
    </row>
    <row r="73" spans="1:15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  <c r="G73" s="22"/>
      <c r="H73" s="22"/>
      <c r="I73" s="22"/>
      <c r="J73" s="22"/>
      <c r="K73" s="22"/>
      <c r="L73" s="22"/>
      <c r="M73" s="22"/>
      <c r="N73" s="22"/>
      <c r="O73" s="22"/>
    </row>
    <row r="74" spans="1:15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  <c r="G74" s="22"/>
      <c r="H74" s="22"/>
      <c r="I74" s="22"/>
      <c r="J74" s="22"/>
      <c r="K74" s="22"/>
      <c r="L74" s="22"/>
      <c r="M74" s="22"/>
      <c r="N74" s="22"/>
      <c r="O74" s="22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573"/>
    </row>
    <row r="76" spans="1:15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  <c r="G76" s="22"/>
      <c r="H76" s="22"/>
      <c r="I76" s="22"/>
      <c r="J76" s="22"/>
      <c r="K76" s="22"/>
      <c r="L76" s="22"/>
      <c r="M76" s="22"/>
      <c r="N76" s="22"/>
      <c r="O76" s="22"/>
    </row>
    <row r="77" spans="1:15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  <c r="G77" s="22"/>
      <c r="H77" s="22"/>
      <c r="I77" s="22"/>
      <c r="J77" s="22"/>
      <c r="K77" s="22"/>
      <c r="L77" s="22"/>
      <c r="M77" s="22"/>
      <c r="N77" s="22"/>
      <c r="O77" s="22"/>
    </row>
    <row r="78" spans="1:15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  <c r="G78" s="22"/>
      <c r="H78" s="22"/>
      <c r="I78" s="22"/>
      <c r="J78" s="22"/>
      <c r="K78" s="22"/>
      <c r="L78" s="22"/>
      <c r="M78" s="22"/>
      <c r="N78" s="22"/>
      <c r="O78" s="22"/>
    </row>
    <row r="79" spans="1:15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  <c r="G79" s="22"/>
      <c r="H79" s="22"/>
      <c r="I79" s="22"/>
      <c r="J79" s="22"/>
      <c r="K79" s="22"/>
      <c r="L79" s="22"/>
      <c r="M79" s="22"/>
      <c r="N79" s="22"/>
      <c r="O79" s="22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573"/>
    </row>
    <row r="81" spans="1:15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  <c r="G81" s="22"/>
      <c r="H81" s="22"/>
      <c r="I81" s="22"/>
      <c r="J81" s="22"/>
      <c r="K81" s="22"/>
      <c r="L81" s="22"/>
      <c r="M81" s="22"/>
      <c r="N81" s="22"/>
      <c r="O81" s="22"/>
    </row>
    <row r="82" spans="1:15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  <c r="G82" s="22"/>
      <c r="H82" s="22"/>
      <c r="I82" s="22"/>
      <c r="J82" s="22"/>
      <c r="K82" s="22"/>
      <c r="L82" s="22"/>
      <c r="M82" s="22"/>
      <c r="N82" s="22"/>
      <c r="O82" s="22"/>
    </row>
    <row r="83" spans="1:15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  <c r="G83" s="22"/>
      <c r="H83" s="22"/>
      <c r="I83" s="22"/>
      <c r="J83" s="22"/>
      <c r="K83" s="22"/>
      <c r="L83" s="22"/>
      <c r="M83" s="22"/>
      <c r="N83" s="22"/>
      <c r="O83" s="22"/>
    </row>
    <row r="84" spans="1:15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  <c r="G84" s="22"/>
      <c r="H84" s="22"/>
      <c r="I84" s="22"/>
      <c r="J84" s="22"/>
      <c r="K84" s="22"/>
      <c r="L84" s="22"/>
      <c r="M84" s="22"/>
      <c r="N84" s="22"/>
      <c r="O84" s="22"/>
    </row>
    <row r="85" spans="1:16" ht="12">
      <c r="A85" s="396" t="s">
        <v>742</v>
      </c>
      <c r="B85" s="397" t="s">
        <v>743</v>
      </c>
      <c r="C85" s="104">
        <f>SUM(C86:C90)+C94</f>
        <v>31</v>
      </c>
      <c r="D85" s="104">
        <f>SUM(D86:D90)+D94</f>
        <v>31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573"/>
    </row>
    <row r="86" spans="1:15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  <c r="G86" s="22"/>
      <c r="H86" s="22"/>
      <c r="I86" s="22"/>
      <c r="J86" s="22"/>
      <c r="K86" s="22"/>
      <c r="L86" s="22"/>
      <c r="M86" s="22"/>
      <c r="N86" s="22"/>
      <c r="O86" s="22"/>
    </row>
    <row r="87" spans="1:15" ht="12">
      <c r="A87" s="396" t="s">
        <v>746</v>
      </c>
      <c r="B87" s="397" t="s">
        <v>747</v>
      </c>
      <c r="C87" s="108">
        <v>31</v>
      </c>
      <c r="D87" s="108">
        <v>31</v>
      </c>
      <c r="E87" s="119">
        <f t="shared" si="1"/>
        <v>0</v>
      </c>
      <c r="F87" s="108"/>
      <c r="G87" s="22"/>
      <c r="H87" s="22"/>
      <c r="I87" s="22"/>
      <c r="J87" s="22"/>
      <c r="K87" s="22"/>
      <c r="L87" s="22"/>
      <c r="M87" s="22"/>
      <c r="N87" s="22"/>
      <c r="O87" s="22"/>
    </row>
    <row r="88" spans="1:15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  <c r="G88" s="22"/>
      <c r="H88" s="22"/>
      <c r="I88" s="22"/>
      <c r="J88" s="22"/>
      <c r="K88" s="22"/>
      <c r="L88" s="22"/>
      <c r="M88" s="22"/>
      <c r="N88" s="22"/>
      <c r="O88" s="22"/>
    </row>
    <row r="89" spans="1:15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  <c r="G89" s="22"/>
      <c r="H89" s="22"/>
      <c r="I89" s="22"/>
      <c r="J89" s="22"/>
      <c r="K89" s="22"/>
      <c r="L89" s="22"/>
      <c r="M89" s="22"/>
      <c r="N89" s="22"/>
      <c r="O89" s="22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573"/>
    </row>
    <row r="91" spans="1:15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  <c r="G91" s="22"/>
      <c r="H91" s="22"/>
      <c r="I91" s="22"/>
      <c r="J91" s="22"/>
      <c r="K91" s="22"/>
      <c r="L91" s="22"/>
      <c r="M91" s="22"/>
      <c r="N91" s="22"/>
      <c r="O91" s="22"/>
    </row>
    <row r="92" spans="1:15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  <c r="G92" s="22"/>
      <c r="H92" s="22"/>
      <c r="I92" s="22"/>
      <c r="J92" s="22"/>
      <c r="K92" s="22"/>
      <c r="L92" s="22"/>
      <c r="M92" s="22"/>
      <c r="N92" s="22"/>
      <c r="O92" s="22"/>
    </row>
    <row r="93" spans="1:15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  <c r="G93" s="22"/>
      <c r="H93" s="22"/>
      <c r="I93" s="22"/>
      <c r="J93" s="22"/>
      <c r="K93" s="22"/>
      <c r="L93" s="22"/>
      <c r="M93" s="22"/>
      <c r="N93" s="22"/>
      <c r="O93" s="22"/>
    </row>
    <row r="94" spans="1:15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  <c r="G94" s="22"/>
      <c r="H94" s="22"/>
      <c r="I94" s="22"/>
      <c r="J94" s="22"/>
      <c r="K94" s="22"/>
      <c r="L94" s="22"/>
      <c r="M94" s="22"/>
      <c r="N94" s="22"/>
      <c r="O94" s="22"/>
    </row>
    <row r="95" spans="1:15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  <c r="G95" s="22"/>
      <c r="H95" s="22"/>
      <c r="I95" s="22"/>
      <c r="J95" s="22"/>
      <c r="K95" s="22"/>
      <c r="L95" s="22"/>
      <c r="M95" s="22"/>
      <c r="N95" s="22"/>
      <c r="O95" s="22"/>
    </row>
    <row r="96" spans="1:16" ht="12">
      <c r="A96" s="398" t="s">
        <v>762</v>
      </c>
      <c r="B96" s="407" t="s">
        <v>763</v>
      </c>
      <c r="C96" s="104">
        <f>C85+C80+C75+C71+C95</f>
        <v>31</v>
      </c>
      <c r="D96" s="104">
        <f>D85+D80+D75+D71+D95</f>
        <v>31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573"/>
    </row>
    <row r="97" spans="1:16" ht="12">
      <c r="A97" s="393" t="s">
        <v>764</v>
      </c>
      <c r="B97" s="395" t="s">
        <v>765</v>
      </c>
      <c r="C97" s="104">
        <f>C96+C68+C66</f>
        <v>31</v>
      </c>
      <c r="D97" s="104">
        <f>D96+D68+D66</f>
        <v>31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573"/>
    </row>
    <row r="98" spans="1:15" ht="12">
      <c r="A98" s="403"/>
      <c r="B98" s="409"/>
      <c r="C98" s="113"/>
      <c r="D98" s="113"/>
      <c r="E98" s="113"/>
      <c r="F98" s="114"/>
      <c r="G98" s="22"/>
      <c r="H98" s="22"/>
      <c r="I98" s="22"/>
      <c r="J98" s="22"/>
      <c r="K98" s="22"/>
      <c r="L98" s="22"/>
      <c r="M98" s="22"/>
      <c r="N98" s="22"/>
      <c r="O98" s="22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589"/>
      <c r="Q99" s="589"/>
      <c r="R99" s="589"/>
      <c r="S99" s="589"/>
      <c r="T99" s="589"/>
      <c r="U99" s="589"/>
      <c r="V99" s="589"/>
      <c r="W99" s="589"/>
      <c r="X99" s="589"/>
      <c r="Y99" s="589"/>
      <c r="Z99" s="589"/>
      <c r="AA99" s="589"/>
    </row>
    <row r="100" spans="1:16" s="591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590"/>
    </row>
    <row r="101" spans="1:16" s="591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590"/>
    </row>
    <row r="102" spans="1:15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  <c r="O102" s="22"/>
    </row>
    <row r="103" spans="1:15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  <c r="G103" s="22"/>
      <c r="H103" s="22"/>
      <c r="I103" s="22"/>
      <c r="J103" s="22"/>
      <c r="K103" s="22"/>
      <c r="L103" s="22"/>
      <c r="M103" s="22"/>
      <c r="N103" s="22"/>
      <c r="O103" s="22"/>
    </row>
    <row r="104" spans="1:15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  <c r="G104" s="22"/>
      <c r="H104" s="22"/>
      <c r="I104" s="22"/>
      <c r="J104" s="22"/>
      <c r="K104" s="22"/>
      <c r="L104" s="22"/>
      <c r="M104" s="22"/>
      <c r="N104" s="22"/>
      <c r="O104" s="22"/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573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589"/>
      <c r="Q106" s="589"/>
      <c r="R106" s="589"/>
      <c r="S106" s="589"/>
      <c r="T106" s="589"/>
      <c r="U106" s="589"/>
      <c r="V106" s="589"/>
      <c r="W106" s="589"/>
      <c r="X106" s="589"/>
      <c r="Y106" s="589"/>
      <c r="Z106" s="589"/>
      <c r="AA106" s="589"/>
    </row>
    <row r="107" spans="1:27" ht="24" customHeight="1">
      <c r="A107" s="631" t="s">
        <v>780</v>
      </c>
      <c r="B107" s="631"/>
      <c r="C107" s="631"/>
      <c r="D107" s="631"/>
      <c r="E107" s="631"/>
      <c r="F107" s="631"/>
      <c r="G107" s="101"/>
      <c r="H107" s="101"/>
      <c r="I107" s="101"/>
      <c r="J107" s="101"/>
      <c r="K107" s="101"/>
      <c r="L107" s="101"/>
      <c r="M107" s="101"/>
      <c r="N107" s="101"/>
      <c r="O107" s="101"/>
      <c r="P107" s="589"/>
      <c r="Q107" s="589"/>
      <c r="R107" s="589"/>
      <c r="S107" s="589"/>
      <c r="T107" s="589"/>
      <c r="U107" s="589"/>
      <c r="V107" s="589"/>
      <c r="W107" s="589"/>
      <c r="X107" s="589"/>
      <c r="Y107" s="589"/>
      <c r="Z107" s="589"/>
      <c r="AA107" s="589"/>
    </row>
    <row r="108" spans="1:15" ht="12">
      <c r="A108" s="400"/>
      <c r="B108" s="401"/>
      <c r="C108" s="400"/>
      <c r="D108" s="400"/>
      <c r="E108" s="400"/>
      <c r="F108" s="122"/>
      <c r="G108" s="22"/>
      <c r="H108" s="22"/>
      <c r="I108" s="22"/>
      <c r="J108" s="22"/>
      <c r="K108" s="22"/>
      <c r="L108" s="22"/>
      <c r="M108" s="22"/>
      <c r="N108" s="22"/>
      <c r="O108" s="22"/>
    </row>
    <row r="109" spans="1:15" ht="12">
      <c r="A109" s="630" t="s">
        <v>875</v>
      </c>
      <c r="B109" s="630"/>
      <c r="C109" s="630" t="s">
        <v>876</v>
      </c>
      <c r="D109" s="630"/>
      <c r="E109" s="630"/>
      <c r="F109" s="630"/>
      <c r="G109" s="22"/>
      <c r="H109" s="22"/>
      <c r="I109" s="22"/>
      <c r="J109" s="22"/>
      <c r="K109" s="22"/>
      <c r="L109" s="22"/>
      <c r="M109" s="22"/>
      <c r="N109" s="22"/>
      <c r="O109" s="22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29" t="s">
        <v>877</v>
      </c>
      <c r="D111" s="629"/>
      <c r="E111" s="629"/>
      <c r="F111" s="629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  <row r="116" spans="1:6" ht="12">
      <c r="A116" s="22"/>
      <c r="B116" s="102"/>
      <c r="C116" s="22"/>
      <c r="D116" s="22"/>
      <c r="E116" s="22"/>
      <c r="F116" s="22"/>
    </row>
    <row r="117" spans="1:6" ht="12">
      <c r="A117" s="22"/>
      <c r="B117" s="102"/>
      <c r="C117" s="22"/>
      <c r="D117" s="22"/>
      <c r="E117" s="22"/>
      <c r="F117" s="22"/>
    </row>
    <row r="118" spans="1:6" ht="12">
      <c r="A118" s="22"/>
      <c r="B118" s="102"/>
      <c r="C118" s="22"/>
      <c r="D118" s="22"/>
      <c r="E118" s="22"/>
      <c r="F118" s="22"/>
    </row>
    <row r="119" spans="1:6" ht="12">
      <c r="A119" s="22"/>
      <c r="B119" s="102"/>
      <c r="C119" s="22"/>
      <c r="D119" s="22"/>
      <c r="E119" s="22"/>
      <c r="F119" s="22"/>
    </row>
    <row r="120" spans="1:6" ht="12">
      <c r="A120" s="22"/>
      <c r="B120" s="102"/>
      <c r="C120" s="22"/>
      <c r="D120" s="22"/>
      <c r="E120" s="22"/>
      <c r="F120" s="22"/>
    </row>
    <row r="121" spans="1:6" ht="12">
      <c r="A121" s="22"/>
      <c r="B121" s="102"/>
      <c r="C121" s="22"/>
      <c r="D121" s="22"/>
      <c r="E121" s="22"/>
      <c r="F121" s="22"/>
    </row>
    <row r="122" spans="1:6" ht="12">
      <c r="A122" s="22"/>
      <c r="B122" s="102"/>
      <c r="C122" s="22"/>
      <c r="D122" s="22"/>
      <c r="E122" s="22"/>
      <c r="F122" s="22"/>
    </row>
    <row r="123" spans="1:6" ht="12">
      <c r="A123" s="22"/>
      <c r="B123" s="102"/>
      <c r="C123" s="22"/>
      <c r="D123" s="22"/>
      <c r="E123" s="22"/>
      <c r="F123" s="22"/>
    </row>
    <row r="124" spans="1:6" ht="12">
      <c r="A124" s="22"/>
      <c r="B124" s="102"/>
      <c r="C124" s="22"/>
      <c r="D124" s="22"/>
      <c r="E124" s="22"/>
      <c r="F124" s="22"/>
    </row>
    <row r="125" spans="1:6" ht="12">
      <c r="A125" s="22"/>
      <c r="B125" s="102"/>
      <c r="C125" s="22"/>
      <c r="D125" s="22"/>
      <c r="E125" s="22"/>
      <c r="F125" s="22"/>
    </row>
    <row r="126" spans="1:6" ht="12">
      <c r="A126" s="22"/>
      <c r="B126" s="102"/>
      <c r="C126" s="22"/>
      <c r="D126" s="22"/>
      <c r="E126" s="22"/>
      <c r="F126" s="22"/>
    </row>
    <row r="127" spans="1:6" ht="12">
      <c r="A127" s="22"/>
      <c r="B127" s="102"/>
      <c r="C127" s="22"/>
      <c r="D127" s="22"/>
      <c r="E127" s="22"/>
      <c r="F127" s="22"/>
    </row>
    <row r="128" spans="1:6" ht="12">
      <c r="A128" s="22"/>
      <c r="B128" s="102"/>
      <c r="C128" s="22"/>
      <c r="D128" s="22"/>
      <c r="E128" s="22"/>
      <c r="F128" s="22"/>
    </row>
    <row r="129" spans="1:6" ht="12">
      <c r="A129" s="22"/>
      <c r="B129" s="102"/>
      <c r="C129" s="22"/>
      <c r="D129" s="22"/>
      <c r="E129" s="22"/>
      <c r="F129" s="22"/>
    </row>
    <row r="130" spans="1:6" ht="12">
      <c r="A130" s="22"/>
      <c r="B130" s="102"/>
      <c r="C130" s="22"/>
      <c r="D130" s="22"/>
      <c r="E130" s="22"/>
      <c r="F130" s="22"/>
    </row>
    <row r="131" spans="1:6" ht="12">
      <c r="A131" s="22"/>
      <c r="B131" s="102"/>
      <c r="C131" s="22"/>
      <c r="D131" s="22"/>
      <c r="E131" s="22"/>
      <c r="F131" s="22"/>
    </row>
    <row r="132" spans="1:6" ht="12">
      <c r="A132" s="22"/>
      <c r="B132" s="102"/>
      <c r="C132" s="22"/>
      <c r="D132" s="22"/>
      <c r="E132" s="22"/>
      <c r="F132" s="22"/>
    </row>
    <row r="133" spans="1:6" ht="12">
      <c r="A133" s="22"/>
      <c r="B133" s="102"/>
      <c r="C133" s="22"/>
      <c r="D133" s="22"/>
      <c r="E133" s="22"/>
      <c r="F133" s="22"/>
    </row>
    <row r="134" spans="1:6" ht="12">
      <c r="A134" s="22"/>
      <c r="B134" s="102"/>
      <c r="C134" s="22"/>
      <c r="D134" s="22"/>
      <c r="E134" s="22"/>
      <c r="F134" s="22"/>
    </row>
    <row r="135" spans="1:6" ht="12">
      <c r="A135" s="22"/>
      <c r="B135" s="102"/>
      <c r="C135" s="22"/>
      <c r="D135" s="22"/>
      <c r="E135" s="22"/>
      <c r="F135" s="22"/>
    </row>
    <row r="136" spans="1:6" ht="12">
      <c r="A136" s="22"/>
      <c r="B136" s="102"/>
      <c r="C136" s="22"/>
      <c r="D136" s="22"/>
      <c r="E136" s="22"/>
      <c r="F136" s="22"/>
    </row>
    <row r="137" spans="1:6" ht="12">
      <c r="A137" s="22"/>
      <c r="B137" s="102"/>
      <c r="C137" s="22"/>
      <c r="D137" s="22"/>
      <c r="E137" s="22"/>
      <c r="F137" s="22"/>
    </row>
    <row r="138" spans="1:6" ht="12">
      <c r="A138" s="22"/>
      <c r="B138" s="102"/>
      <c r="C138" s="22"/>
      <c r="D138" s="22"/>
      <c r="E138" s="22"/>
      <c r="F138" s="22"/>
    </row>
    <row r="139" spans="1:6" ht="12">
      <c r="A139" s="22"/>
      <c r="B139" s="102"/>
      <c r="C139" s="22"/>
      <c r="D139" s="22"/>
      <c r="E139" s="22"/>
      <c r="F139" s="22"/>
    </row>
    <row r="140" spans="1:6" ht="12">
      <c r="A140" s="22"/>
      <c r="B140" s="102"/>
      <c r="C140" s="22"/>
      <c r="D140" s="22"/>
      <c r="E140" s="22"/>
      <c r="F140" s="22"/>
    </row>
    <row r="141" spans="1:6" ht="12">
      <c r="A141" s="22"/>
      <c r="B141" s="102"/>
      <c r="C141" s="22"/>
      <c r="D141" s="22"/>
      <c r="E141" s="22"/>
      <c r="F141" s="22"/>
    </row>
    <row r="142" spans="1:6" ht="12">
      <c r="A142" s="22"/>
      <c r="B142" s="102"/>
      <c r="C142" s="22"/>
      <c r="D142" s="22"/>
      <c r="E142" s="22"/>
      <c r="F142" s="22"/>
    </row>
    <row r="143" spans="1:6" ht="12">
      <c r="A143" s="22"/>
      <c r="B143" s="102"/>
      <c r="C143" s="22"/>
      <c r="D143" s="22"/>
      <c r="E143" s="22"/>
      <c r="F143" s="22"/>
    </row>
    <row r="144" spans="1:6" ht="12">
      <c r="A144" s="22"/>
      <c r="B144" s="102"/>
      <c r="C144" s="22"/>
      <c r="D144" s="22"/>
      <c r="E144" s="22"/>
      <c r="F144" s="22"/>
    </row>
    <row r="145" spans="1:6" ht="12">
      <c r="A145" s="22"/>
      <c r="B145" s="102"/>
      <c r="C145" s="22"/>
      <c r="D145" s="22"/>
      <c r="E145" s="22"/>
      <c r="F145" s="22"/>
    </row>
    <row r="146" spans="1:6" ht="12">
      <c r="A146" s="22"/>
      <c r="B146" s="102"/>
      <c r="C146" s="22"/>
      <c r="D146" s="22"/>
      <c r="E146" s="22"/>
      <c r="F146" s="22"/>
    </row>
    <row r="147" spans="1:6" ht="12">
      <c r="A147" s="22"/>
      <c r="B147" s="102"/>
      <c r="C147" s="22"/>
      <c r="D147" s="22"/>
      <c r="E147" s="22"/>
      <c r="F147" s="22"/>
    </row>
    <row r="148" spans="1:6" ht="12">
      <c r="A148" s="22"/>
      <c r="B148" s="102"/>
      <c r="C148" s="22"/>
      <c r="D148" s="22"/>
      <c r="E148" s="22"/>
      <c r="F148" s="22"/>
    </row>
    <row r="149" spans="1:6" ht="12">
      <c r="A149" s="22"/>
      <c r="B149" s="102"/>
      <c r="C149" s="22"/>
      <c r="D149" s="22"/>
      <c r="E149" s="22"/>
      <c r="F149" s="22"/>
    </row>
    <row r="150" spans="1:6" ht="12">
      <c r="A150" s="22"/>
      <c r="B150" s="102"/>
      <c r="C150" s="22"/>
      <c r="D150" s="22"/>
      <c r="E150" s="22"/>
      <c r="F150" s="22"/>
    </row>
    <row r="151" spans="1:6" ht="12">
      <c r="A151" s="22"/>
      <c r="B151" s="102"/>
      <c r="C151" s="22"/>
      <c r="D151" s="22"/>
      <c r="E151" s="22"/>
      <c r="F151" s="22"/>
    </row>
    <row r="152" spans="1:6" ht="12">
      <c r="A152" s="22"/>
      <c r="B152" s="102"/>
      <c r="C152" s="22"/>
      <c r="D152" s="22"/>
      <c r="E152" s="22"/>
      <c r="F152" s="22"/>
    </row>
    <row r="153" spans="1:6" ht="12">
      <c r="A153" s="22"/>
      <c r="B153" s="102"/>
      <c r="C153" s="22"/>
      <c r="D153" s="22"/>
      <c r="E153" s="22"/>
      <c r="F153" s="22"/>
    </row>
    <row r="154" spans="1:6" ht="12">
      <c r="A154" s="22"/>
      <c r="B154" s="102"/>
      <c r="C154" s="22"/>
      <c r="D154" s="22"/>
      <c r="E154" s="22"/>
      <c r="F154" s="22"/>
    </row>
    <row r="155" spans="1:6" ht="12">
      <c r="A155" s="22"/>
      <c r="B155" s="102"/>
      <c r="C155" s="22"/>
      <c r="D155" s="22"/>
      <c r="E155" s="22"/>
      <c r="F155" s="22"/>
    </row>
    <row r="156" spans="1:6" ht="12">
      <c r="A156" s="22"/>
      <c r="B156" s="102"/>
      <c r="C156" s="22"/>
      <c r="D156" s="22"/>
      <c r="E156" s="22"/>
      <c r="F156" s="22"/>
    </row>
    <row r="157" spans="1:6" ht="12">
      <c r="A157" s="22"/>
      <c r="B157" s="102"/>
      <c r="C157" s="22"/>
      <c r="D157" s="22"/>
      <c r="E157" s="22"/>
      <c r="F157" s="22"/>
    </row>
    <row r="158" spans="1:6" ht="12">
      <c r="A158" s="22"/>
      <c r="B158" s="102"/>
      <c r="C158" s="22"/>
      <c r="D158" s="22"/>
      <c r="E158" s="22"/>
      <c r="F158" s="22"/>
    </row>
    <row r="159" spans="1:6" ht="12">
      <c r="A159" s="22"/>
      <c r="B159" s="102"/>
      <c r="C159" s="22"/>
      <c r="D159" s="22"/>
      <c r="E159" s="22"/>
      <c r="F159" s="22"/>
    </row>
    <row r="160" spans="1:6" ht="12">
      <c r="A160" s="22"/>
      <c r="B160" s="102"/>
      <c r="C160" s="22"/>
      <c r="D160" s="22"/>
      <c r="E160" s="22"/>
      <c r="F160" s="22"/>
    </row>
    <row r="161" spans="1:6" ht="12">
      <c r="A161" s="22"/>
      <c r="B161" s="102"/>
      <c r="C161" s="22"/>
      <c r="D161" s="22"/>
      <c r="E161" s="22"/>
      <c r="F161" s="22"/>
    </row>
    <row r="162" spans="1:6" ht="12">
      <c r="A162" s="22"/>
      <c r="B162" s="102"/>
      <c r="C162" s="22"/>
      <c r="D162" s="22"/>
      <c r="E162" s="22"/>
      <c r="F162" s="22"/>
    </row>
    <row r="163" spans="1:6" ht="12">
      <c r="A163" s="22"/>
      <c r="B163" s="102"/>
      <c r="C163" s="22"/>
      <c r="D163" s="22"/>
      <c r="E163" s="22"/>
      <c r="F163" s="22"/>
    </row>
    <row r="164" spans="1:6" ht="12">
      <c r="A164" s="22"/>
      <c r="B164" s="102"/>
      <c r="C164" s="22"/>
      <c r="D164" s="22"/>
      <c r="E164" s="22"/>
      <c r="F164" s="22"/>
    </row>
    <row r="165" spans="1:6" ht="12">
      <c r="A165" s="22"/>
      <c r="B165" s="102"/>
      <c r="C165" s="22"/>
      <c r="D165" s="22"/>
      <c r="E165" s="22"/>
      <c r="F165" s="22"/>
    </row>
    <row r="166" spans="1:6" ht="12">
      <c r="A166" s="22"/>
      <c r="B166" s="102"/>
      <c r="C166" s="22"/>
      <c r="D166" s="22"/>
      <c r="E166" s="22"/>
      <c r="F166" s="22"/>
    </row>
    <row r="167" spans="1:6" ht="12">
      <c r="A167" s="22"/>
      <c r="B167" s="102"/>
      <c r="C167" s="22"/>
      <c r="D167" s="22"/>
      <c r="E167" s="22"/>
      <c r="F167" s="22"/>
    </row>
    <row r="168" spans="1:6" ht="12">
      <c r="A168" s="22"/>
      <c r="B168" s="102"/>
      <c r="C168" s="22"/>
      <c r="D168" s="22"/>
      <c r="E168" s="22"/>
      <c r="F168" s="22"/>
    </row>
    <row r="169" spans="1:6" ht="12">
      <c r="A169" s="22"/>
      <c r="B169" s="102"/>
      <c r="C169" s="22"/>
      <c r="D169" s="22"/>
      <c r="E169" s="22"/>
      <c r="F169" s="22"/>
    </row>
    <row r="170" spans="1:6" ht="12">
      <c r="A170" s="22"/>
      <c r="B170" s="102"/>
      <c r="C170" s="22"/>
      <c r="D170" s="22"/>
      <c r="E170" s="22"/>
      <c r="F170" s="22"/>
    </row>
    <row r="171" spans="1:6" ht="12">
      <c r="A171" s="22"/>
      <c r="B171" s="102"/>
      <c r="C171" s="22"/>
      <c r="D171" s="22"/>
      <c r="E171" s="22"/>
      <c r="F171" s="22"/>
    </row>
    <row r="172" spans="1:6" ht="12">
      <c r="A172" s="22"/>
      <c r="B172" s="102"/>
      <c r="C172" s="22"/>
      <c r="D172" s="22"/>
      <c r="E172" s="22"/>
      <c r="F172" s="22"/>
    </row>
    <row r="173" spans="1:6" ht="12">
      <c r="A173" s="22"/>
      <c r="B173" s="102"/>
      <c r="C173" s="22"/>
      <c r="D173" s="22"/>
      <c r="E173" s="22"/>
      <c r="F173" s="22"/>
    </row>
    <row r="174" spans="1:6" ht="12">
      <c r="A174" s="22"/>
      <c r="B174" s="102"/>
      <c r="C174" s="22"/>
      <c r="D174" s="22"/>
      <c r="E174" s="22"/>
      <c r="F174" s="22"/>
    </row>
    <row r="175" spans="1:6" ht="12">
      <c r="A175" s="22"/>
      <c r="B175" s="102"/>
      <c r="C175" s="22"/>
      <c r="D175" s="22"/>
      <c r="E175" s="22"/>
      <c r="F175" s="22"/>
    </row>
    <row r="176" spans="1:6" ht="12">
      <c r="A176" s="22"/>
      <c r="B176" s="102"/>
      <c r="C176" s="22"/>
      <c r="D176" s="22"/>
      <c r="E176" s="22"/>
      <c r="F176" s="22"/>
    </row>
    <row r="177" spans="1:6" ht="12">
      <c r="A177" s="22"/>
      <c r="B177" s="102"/>
      <c r="C177" s="22"/>
      <c r="D177" s="22"/>
      <c r="E177" s="22"/>
      <c r="F177" s="22"/>
    </row>
    <row r="178" spans="1:6" ht="12">
      <c r="A178" s="22"/>
      <c r="B178" s="102"/>
      <c r="C178" s="22"/>
      <c r="D178" s="22"/>
      <c r="E178" s="22"/>
      <c r="F178" s="22"/>
    </row>
    <row r="179" spans="1:6" ht="12">
      <c r="A179" s="22"/>
      <c r="B179" s="102"/>
      <c r="C179" s="22"/>
      <c r="D179" s="22"/>
      <c r="E179" s="22"/>
      <c r="F179" s="22"/>
    </row>
    <row r="180" spans="1:6" ht="12">
      <c r="A180" s="22"/>
      <c r="B180" s="102"/>
      <c r="C180" s="22"/>
      <c r="D180" s="22"/>
      <c r="E180" s="22"/>
      <c r="F180" s="22"/>
    </row>
    <row r="181" spans="1:6" ht="12">
      <c r="A181" s="22"/>
      <c r="B181" s="102"/>
      <c r="C181" s="22"/>
      <c r="D181" s="22"/>
      <c r="E181" s="22"/>
      <c r="F181" s="22"/>
    </row>
    <row r="182" spans="1:6" ht="12">
      <c r="A182" s="22"/>
      <c r="B182" s="102"/>
      <c r="C182" s="22"/>
      <c r="D182" s="22"/>
      <c r="E182" s="22"/>
      <c r="F182" s="22"/>
    </row>
    <row r="183" spans="1:6" ht="12">
      <c r="A183" s="22"/>
      <c r="B183" s="102"/>
      <c r="C183" s="22"/>
      <c r="D183" s="22"/>
      <c r="E183" s="22"/>
      <c r="F183" s="22"/>
    </row>
    <row r="184" spans="1:6" ht="12">
      <c r="A184" s="22"/>
      <c r="B184" s="102"/>
      <c r="C184" s="22"/>
      <c r="D184" s="22"/>
      <c r="E184" s="22"/>
      <c r="F184" s="22"/>
    </row>
    <row r="185" spans="1:6" ht="12">
      <c r="A185" s="22"/>
      <c r="B185" s="102"/>
      <c r="C185" s="22"/>
      <c r="D185" s="22"/>
      <c r="E185" s="22"/>
      <c r="F185" s="22"/>
    </row>
    <row r="186" spans="1:6" ht="12">
      <c r="A186" s="22"/>
      <c r="B186" s="102"/>
      <c r="C186" s="22"/>
      <c r="D186" s="22"/>
      <c r="E186" s="22"/>
      <c r="F186" s="22"/>
    </row>
    <row r="187" spans="1:6" ht="12">
      <c r="A187" s="22"/>
      <c r="B187" s="102"/>
      <c r="C187" s="22"/>
      <c r="D187" s="22"/>
      <c r="E187" s="22"/>
      <c r="F187" s="22"/>
    </row>
    <row r="188" spans="1:6" ht="12">
      <c r="A188" s="22"/>
      <c r="B188" s="102"/>
      <c r="C188" s="22"/>
      <c r="D188" s="22"/>
      <c r="E188" s="22"/>
      <c r="F188" s="22"/>
    </row>
    <row r="189" spans="1:6" ht="12">
      <c r="A189" s="22"/>
      <c r="B189" s="102"/>
      <c r="C189" s="22"/>
      <c r="D189" s="22"/>
      <c r="E189" s="22"/>
      <c r="F189" s="22"/>
    </row>
    <row r="190" spans="1:6" ht="12">
      <c r="A190" s="22"/>
      <c r="B190" s="102"/>
      <c r="C190" s="22"/>
      <c r="D190" s="22"/>
      <c r="E190" s="22"/>
      <c r="F190" s="22"/>
    </row>
    <row r="191" spans="1:6" ht="12">
      <c r="A191" s="22"/>
      <c r="B191" s="102"/>
      <c r="C191" s="22"/>
      <c r="D191" s="22"/>
      <c r="E191" s="22"/>
      <c r="F191" s="22"/>
    </row>
    <row r="192" spans="1:6" ht="12">
      <c r="A192" s="22"/>
      <c r="B192" s="102"/>
      <c r="C192" s="22"/>
      <c r="D192" s="22"/>
      <c r="E192" s="22"/>
      <c r="F192" s="22"/>
    </row>
    <row r="193" spans="1:6" ht="12">
      <c r="A193" s="22"/>
      <c r="B193" s="102"/>
      <c r="C193" s="22"/>
      <c r="D193" s="22"/>
      <c r="E193" s="22"/>
      <c r="F193" s="22"/>
    </row>
    <row r="194" spans="1:6" ht="12">
      <c r="A194" s="22"/>
      <c r="B194" s="102"/>
      <c r="C194" s="22"/>
      <c r="D194" s="22"/>
      <c r="E194" s="22"/>
      <c r="F194" s="22"/>
    </row>
    <row r="195" spans="1:6" ht="12">
      <c r="A195" s="22"/>
      <c r="B195" s="102"/>
      <c r="C195" s="22"/>
      <c r="D195" s="22"/>
      <c r="E195" s="22"/>
      <c r="F195" s="22"/>
    </row>
    <row r="196" spans="1:6" ht="12">
      <c r="A196" s="22"/>
      <c r="B196" s="102"/>
      <c r="C196" s="22"/>
      <c r="D196" s="22"/>
      <c r="E196" s="22"/>
      <c r="F196" s="22"/>
    </row>
    <row r="197" spans="1:6" ht="12">
      <c r="A197" s="22"/>
      <c r="B197" s="102"/>
      <c r="C197" s="22"/>
      <c r="D197" s="22"/>
      <c r="E197" s="22"/>
      <c r="F197" s="22"/>
    </row>
    <row r="198" spans="1:6" ht="12">
      <c r="A198" s="22"/>
      <c r="B198" s="102"/>
      <c r="C198" s="22"/>
      <c r="D198" s="22"/>
      <c r="E198" s="22"/>
      <c r="F198" s="22"/>
    </row>
    <row r="199" spans="1:6" ht="12">
      <c r="A199" s="22"/>
      <c r="B199" s="102"/>
      <c r="C199" s="22"/>
      <c r="D199" s="22"/>
      <c r="E199" s="22"/>
      <c r="F199" s="22"/>
    </row>
    <row r="200" spans="1:6" ht="12">
      <c r="A200" s="22"/>
      <c r="B200" s="102"/>
      <c r="C200" s="22"/>
      <c r="D200" s="22"/>
      <c r="E200" s="22"/>
      <c r="F200" s="22"/>
    </row>
    <row r="201" spans="1:6" ht="12">
      <c r="A201" s="22"/>
      <c r="B201" s="102"/>
      <c r="C201" s="22"/>
      <c r="D201" s="22"/>
      <c r="E201" s="22"/>
      <c r="F201" s="22"/>
    </row>
    <row r="202" spans="1:6" ht="12">
      <c r="A202" s="22"/>
      <c r="B202" s="102"/>
      <c r="C202" s="22"/>
      <c r="D202" s="22"/>
      <c r="E202" s="22"/>
      <c r="F202" s="22"/>
    </row>
    <row r="203" spans="1:6" ht="12">
      <c r="A203" s="22"/>
      <c r="B203" s="102"/>
      <c r="C203" s="22"/>
      <c r="D203" s="22"/>
      <c r="E203" s="22"/>
      <c r="F203" s="22"/>
    </row>
    <row r="204" spans="1:6" ht="12">
      <c r="A204" s="22"/>
      <c r="B204" s="102"/>
      <c r="C204" s="22"/>
      <c r="D204" s="22"/>
      <c r="E204" s="22"/>
      <c r="F204" s="22"/>
    </row>
    <row r="205" spans="1:6" ht="12">
      <c r="A205" s="22"/>
      <c r="B205" s="102"/>
      <c r="C205" s="22"/>
      <c r="D205" s="22"/>
      <c r="E205" s="22"/>
      <c r="F205" s="22"/>
    </row>
    <row r="206" spans="1:6" ht="12">
      <c r="A206" s="22"/>
      <c r="B206" s="102"/>
      <c r="C206" s="22"/>
      <c r="D206" s="22"/>
      <c r="E206" s="22"/>
      <c r="F206" s="22"/>
    </row>
    <row r="207" spans="1:6" ht="12">
      <c r="A207" s="22"/>
      <c r="B207" s="102"/>
      <c r="C207" s="22"/>
      <c r="D207" s="22"/>
      <c r="E207" s="22"/>
      <c r="F207" s="22"/>
    </row>
    <row r="208" spans="1:6" ht="12">
      <c r="A208" s="22"/>
      <c r="B208" s="102"/>
      <c r="C208" s="22"/>
      <c r="D208" s="22"/>
      <c r="E208" s="22"/>
      <c r="F208" s="22"/>
    </row>
    <row r="209" spans="1:6" ht="12">
      <c r="A209" s="22"/>
      <c r="B209" s="102"/>
      <c r="C209" s="22"/>
      <c r="D209" s="22"/>
      <c r="E209" s="22"/>
      <c r="F209" s="22"/>
    </row>
    <row r="210" spans="1:6" ht="12">
      <c r="A210" s="22"/>
      <c r="B210" s="102"/>
      <c r="C210" s="22"/>
      <c r="D210" s="22"/>
      <c r="E210" s="22"/>
      <c r="F210" s="22"/>
    </row>
    <row r="211" spans="1:6" ht="12">
      <c r="A211" s="22"/>
      <c r="B211" s="102"/>
      <c r="C211" s="22"/>
      <c r="D211" s="22"/>
      <c r="E211" s="22"/>
      <c r="F211" s="22"/>
    </row>
    <row r="212" spans="1:6" ht="12">
      <c r="A212" s="22"/>
      <c r="B212" s="102"/>
      <c r="C212" s="22"/>
      <c r="D212" s="22"/>
      <c r="E212" s="22"/>
      <c r="F212" s="22"/>
    </row>
    <row r="213" spans="1:6" ht="12">
      <c r="A213" s="22"/>
      <c r="B213" s="102"/>
      <c r="C213" s="22"/>
      <c r="D213" s="22"/>
      <c r="E213" s="22"/>
      <c r="F213" s="22"/>
    </row>
    <row r="214" spans="1:6" ht="12">
      <c r="A214" s="22"/>
      <c r="B214" s="102"/>
      <c r="C214" s="22"/>
      <c r="D214" s="22"/>
      <c r="E214" s="22"/>
      <c r="F214" s="22"/>
    </row>
    <row r="215" spans="1:6" ht="12">
      <c r="A215" s="22"/>
      <c r="B215" s="102"/>
      <c r="C215" s="22"/>
      <c r="D215" s="22"/>
      <c r="E215" s="22"/>
      <c r="F215" s="22"/>
    </row>
    <row r="216" spans="1:6" ht="12">
      <c r="A216" s="22"/>
      <c r="B216" s="102"/>
      <c r="C216" s="22"/>
      <c r="D216" s="22"/>
      <c r="E216" s="22"/>
      <c r="F216" s="22"/>
    </row>
    <row r="217" spans="1:6" ht="12">
      <c r="A217" s="22"/>
      <c r="B217" s="102"/>
      <c r="C217" s="22"/>
      <c r="D217" s="22"/>
      <c r="E217" s="22"/>
      <c r="F217" s="22"/>
    </row>
    <row r="218" spans="1:6" ht="12">
      <c r="A218" s="22"/>
      <c r="B218" s="102"/>
      <c r="C218" s="22"/>
      <c r="D218" s="22"/>
      <c r="E218" s="22"/>
      <c r="F218" s="22"/>
    </row>
    <row r="219" spans="1:6" ht="12">
      <c r="A219" s="22"/>
      <c r="B219" s="102"/>
      <c r="C219" s="22"/>
      <c r="D219" s="22"/>
      <c r="E219" s="22"/>
      <c r="F219" s="22"/>
    </row>
    <row r="220" spans="1:6" ht="12">
      <c r="A220" s="22"/>
      <c r="B220" s="102"/>
      <c r="C220" s="22"/>
      <c r="D220" s="22"/>
      <c r="E220" s="22"/>
      <c r="F220" s="22"/>
    </row>
    <row r="221" spans="1:6" ht="12">
      <c r="A221" s="22"/>
      <c r="B221" s="102"/>
      <c r="C221" s="22"/>
      <c r="D221" s="22"/>
      <c r="E221" s="22"/>
      <c r="F221" s="22"/>
    </row>
    <row r="222" spans="1:6" ht="12">
      <c r="A222" s="22"/>
      <c r="B222" s="102"/>
      <c r="C222" s="22"/>
      <c r="D222" s="22"/>
      <c r="E222" s="22"/>
      <c r="F222" s="22"/>
    </row>
    <row r="223" spans="1:6" ht="12">
      <c r="A223" s="22"/>
      <c r="B223" s="102"/>
      <c r="C223" s="22"/>
      <c r="D223" s="22"/>
      <c r="E223" s="22"/>
      <c r="F223" s="22"/>
    </row>
    <row r="224" spans="1:6" ht="12">
      <c r="A224" s="22"/>
      <c r="B224" s="102"/>
      <c r="C224" s="22"/>
      <c r="D224" s="22"/>
      <c r="E224" s="22"/>
      <c r="F224" s="22"/>
    </row>
    <row r="225" spans="1:6" ht="12">
      <c r="A225" s="22"/>
      <c r="B225" s="102"/>
      <c r="C225" s="22"/>
      <c r="D225" s="22"/>
      <c r="E225" s="22"/>
      <c r="F225" s="22"/>
    </row>
    <row r="226" spans="1:6" ht="12">
      <c r="A226" s="22"/>
      <c r="B226" s="102"/>
      <c r="C226" s="22"/>
      <c r="D226" s="22"/>
      <c r="E226" s="22"/>
      <c r="F226" s="22"/>
    </row>
    <row r="227" spans="1:6" ht="12">
      <c r="A227" s="22"/>
      <c r="B227" s="102"/>
      <c r="C227" s="22"/>
      <c r="D227" s="22"/>
      <c r="E227" s="22"/>
      <c r="F227" s="22"/>
    </row>
    <row r="228" spans="1:6" ht="12">
      <c r="A228" s="22"/>
      <c r="B228" s="102"/>
      <c r="C228" s="22"/>
      <c r="D228" s="22"/>
      <c r="E228" s="22"/>
      <c r="F228" s="22"/>
    </row>
    <row r="229" spans="1:6" ht="12">
      <c r="A229" s="22"/>
      <c r="B229" s="102"/>
      <c r="C229" s="22"/>
      <c r="D229" s="22"/>
      <c r="E229" s="22"/>
      <c r="F229" s="22"/>
    </row>
    <row r="230" spans="1:6" ht="12">
      <c r="A230" s="22"/>
      <c r="B230" s="102"/>
      <c r="C230" s="22"/>
      <c r="D230" s="22"/>
      <c r="E230" s="22"/>
      <c r="F230" s="22"/>
    </row>
    <row r="231" spans="1:6" ht="12">
      <c r="A231" s="22"/>
      <c r="B231" s="102"/>
      <c r="C231" s="22"/>
      <c r="D231" s="22"/>
      <c r="E231" s="22"/>
      <c r="F231" s="22"/>
    </row>
    <row r="232" spans="1:6" ht="12">
      <c r="A232" s="22"/>
      <c r="B232" s="102"/>
      <c r="C232" s="22"/>
      <c r="D232" s="22"/>
      <c r="E232" s="22"/>
      <c r="F232" s="22"/>
    </row>
    <row r="233" spans="1:6" ht="12">
      <c r="A233" s="22"/>
      <c r="B233" s="102"/>
      <c r="C233" s="22"/>
      <c r="D233" s="22"/>
      <c r="E233" s="22"/>
      <c r="F233" s="22"/>
    </row>
    <row r="234" spans="1:6" ht="12">
      <c r="A234" s="22"/>
      <c r="B234" s="102"/>
      <c r="C234" s="22"/>
      <c r="D234" s="22"/>
      <c r="E234" s="22"/>
      <c r="F234" s="22"/>
    </row>
    <row r="235" spans="1:6" ht="12">
      <c r="A235" s="22"/>
      <c r="B235" s="102"/>
      <c r="C235" s="22"/>
      <c r="D235" s="22"/>
      <c r="E235" s="22"/>
      <c r="F235" s="22"/>
    </row>
    <row r="236" spans="1:6" ht="12">
      <c r="A236" s="22"/>
      <c r="B236" s="102"/>
      <c r="C236" s="22"/>
      <c r="D236" s="22"/>
      <c r="E236" s="22"/>
      <c r="F236" s="22"/>
    </row>
    <row r="237" spans="1:6" ht="12">
      <c r="A237" s="22"/>
      <c r="B237" s="102"/>
      <c r="C237" s="22"/>
      <c r="D237" s="22"/>
      <c r="E237" s="22"/>
      <c r="F237" s="22"/>
    </row>
    <row r="238" spans="1:6" ht="12">
      <c r="A238" s="22"/>
      <c r="B238" s="102"/>
      <c r="C238" s="22"/>
      <c r="D238" s="22"/>
      <c r="E238" s="22"/>
      <c r="F238" s="22"/>
    </row>
    <row r="239" spans="1:6" ht="12">
      <c r="A239" s="22"/>
      <c r="B239" s="102"/>
      <c r="C239" s="22"/>
      <c r="D239" s="22"/>
      <c r="E239" s="22"/>
      <c r="F239" s="22"/>
    </row>
    <row r="240" spans="1:6" ht="12">
      <c r="A240" s="22"/>
      <c r="B240" s="102"/>
      <c r="C240" s="22"/>
      <c r="D240" s="22"/>
      <c r="E240" s="22"/>
      <c r="F240" s="22"/>
    </row>
    <row r="241" spans="1:6" ht="12">
      <c r="A241" s="22"/>
      <c r="B241" s="102"/>
      <c r="C241" s="22"/>
      <c r="D241" s="22"/>
      <c r="E241" s="22"/>
      <c r="F241" s="22"/>
    </row>
    <row r="242" spans="1:6" ht="12">
      <c r="A242" s="22"/>
      <c r="B242" s="102"/>
      <c r="C242" s="22"/>
      <c r="D242" s="22"/>
      <c r="E242" s="22"/>
      <c r="F242" s="22"/>
    </row>
    <row r="243" spans="1:6" ht="12">
      <c r="A243" s="22"/>
      <c r="B243" s="102"/>
      <c r="C243" s="22"/>
      <c r="D243" s="22"/>
      <c r="E243" s="22"/>
      <c r="F243" s="22"/>
    </row>
    <row r="244" spans="1:6" ht="12">
      <c r="A244" s="22"/>
      <c r="B244" s="102"/>
      <c r="C244" s="22"/>
      <c r="D244" s="22"/>
      <c r="E244" s="22"/>
      <c r="F244" s="22"/>
    </row>
    <row r="245" spans="1:6" ht="12">
      <c r="A245" s="22"/>
      <c r="B245" s="102"/>
      <c r="C245" s="22"/>
      <c r="D245" s="22"/>
      <c r="E245" s="22"/>
      <c r="F245" s="22"/>
    </row>
    <row r="246" spans="1:6" ht="12">
      <c r="A246" s="22"/>
      <c r="B246" s="102"/>
      <c r="C246" s="22"/>
      <c r="D246" s="22"/>
      <c r="E246" s="22"/>
      <c r="F246" s="22"/>
    </row>
    <row r="247" spans="1:6" ht="12">
      <c r="A247" s="22"/>
      <c r="B247" s="102"/>
      <c r="C247" s="22"/>
      <c r="D247" s="22"/>
      <c r="E247" s="22"/>
      <c r="F247" s="22"/>
    </row>
    <row r="248" spans="1:6" ht="12">
      <c r="A248" s="22"/>
      <c r="B248" s="102"/>
      <c r="C248" s="22"/>
      <c r="D248" s="22"/>
      <c r="E248" s="22"/>
      <c r="F248" s="22"/>
    </row>
    <row r="249" spans="1:6" ht="12">
      <c r="A249" s="22"/>
      <c r="B249" s="102"/>
      <c r="C249" s="22"/>
      <c r="D249" s="22"/>
      <c r="E249" s="22"/>
      <c r="F249" s="22"/>
    </row>
    <row r="250" spans="1:6" ht="12">
      <c r="A250" s="22"/>
      <c r="B250" s="102"/>
      <c r="C250" s="22"/>
      <c r="D250" s="22"/>
      <c r="E250" s="22"/>
      <c r="F250" s="22"/>
    </row>
    <row r="251" spans="1:6" ht="12">
      <c r="A251" s="22"/>
      <c r="B251" s="102"/>
      <c r="C251" s="22"/>
      <c r="D251" s="22"/>
      <c r="E251" s="22"/>
      <c r="F251" s="22"/>
    </row>
    <row r="252" spans="1:6" ht="12">
      <c r="A252" s="22"/>
      <c r="B252" s="102"/>
      <c r="C252" s="22"/>
      <c r="D252" s="22"/>
      <c r="E252" s="22"/>
      <c r="F252" s="22"/>
    </row>
    <row r="253" spans="1:6" ht="12">
      <c r="A253" s="22"/>
      <c r="B253" s="102"/>
      <c r="C253" s="22"/>
      <c r="D253" s="22"/>
      <c r="E253" s="22"/>
      <c r="F253" s="22"/>
    </row>
    <row r="254" spans="1:6" ht="12">
      <c r="A254" s="22"/>
      <c r="B254" s="102"/>
      <c r="C254" s="22"/>
      <c r="D254" s="22"/>
      <c r="E254" s="22"/>
      <c r="F254" s="22"/>
    </row>
    <row r="255" spans="1:6" ht="12">
      <c r="A255" s="22"/>
      <c r="B255" s="102"/>
      <c r="C255" s="22"/>
      <c r="D255" s="22"/>
      <c r="E255" s="22"/>
      <c r="F255" s="22"/>
    </row>
    <row r="256" spans="1:6" ht="12">
      <c r="A256" s="22"/>
      <c r="B256" s="102"/>
      <c r="C256" s="22"/>
      <c r="D256" s="22"/>
      <c r="E256" s="22"/>
      <c r="F256" s="22"/>
    </row>
    <row r="257" spans="1:6" ht="12">
      <c r="A257" s="22"/>
      <c r="B257" s="102"/>
      <c r="C257" s="22"/>
      <c r="D257" s="22"/>
      <c r="E257" s="22"/>
      <c r="F257" s="22"/>
    </row>
    <row r="258" spans="1:6" ht="12">
      <c r="A258" s="22"/>
      <c r="B258" s="102"/>
      <c r="C258" s="22"/>
      <c r="D258" s="22"/>
      <c r="E258" s="22"/>
      <c r="F258" s="22"/>
    </row>
    <row r="259" spans="1:6" ht="12">
      <c r="A259" s="22"/>
      <c r="B259" s="102"/>
      <c r="C259" s="22"/>
      <c r="D259" s="22"/>
      <c r="E259" s="22"/>
      <c r="F259" s="22"/>
    </row>
    <row r="260" spans="1:6" ht="12">
      <c r="A260" s="22"/>
      <c r="B260" s="102"/>
      <c r="C260" s="22"/>
      <c r="D260" s="22"/>
      <c r="E260" s="22"/>
      <c r="F260" s="22"/>
    </row>
    <row r="261" spans="1:6" ht="12">
      <c r="A261" s="22"/>
      <c r="B261" s="102"/>
      <c r="C261" s="22"/>
      <c r="D261" s="22"/>
      <c r="E261" s="22"/>
      <c r="F261" s="22"/>
    </row>
    <row r="262" spans="1:6" ht="12">
      <c r="A262" s="22"/>
      <c r="B262" s="102"/>
      <c r="C262" s="22"/>
      <c r="D262" s="22"/>
      <c r="E262" s="22"/>
      <c r="F262" s="22"/>
    </row>
    <row r="263" spans="1:6" ht="12">
      <c r="A263" s="22"/>
      <c r="B263" s="102"/>
      <c r="C263" s="22"/>
      <c r="D263" s="22"/>
      <c r="E263" s="22"/>
      <c r="F263" s="22"/>
    </row>
    <row r="264" spans="1:6" ht="12">
      <c r="A264" s="22"/>
      <c r="B264" s="102"/>
      <c r="C264" s="22"/>
      <c r="D264" s="22"/>
      <c r="E264" s="22"/>
      <c r="F264" s="22"/>
    </row>
    <row r="265" spans="1:6" ht="12">
      <c r="A265" s="22"/>
      <c r="B265" s="102"/>
      <c r="C265" s="22"/>
      <c r="D265" s="22"/>
      <c r="E265" s="22"/>
      <c r="F265" s="22"/>
    </row>
    <row r="266" spans="1:6" ht="12">
      <c r="A266" s="22"/>
      <c r="B266" s="102"/>
      <c r="C266" s="22"/>
      <c r="D266" s="22"/>
      <c r="E266" s="22"/>
      <c r="F266" s="22"/>
    </row>
    <row r="267" spans="1:6" ht="12">
      <c r="A267" s="22"/>
      <c r="B267" s="102"/>
      <c r="C267" s="22"/>
      <c r="D267" s="22"/>
      <c r="E267" s="22"/>
      <c r="F267" s="22"/>
    </row>
    <row r="268" spans="1:6" ht="12">
      <c r="A268" s="22"/>
      <c r="B268" s="102"/>
      <c r="C268" s="22"/>
      <c r="D268" s="22"/>
      <c r="E268" s="22"/>
      <c r="F268" s="22"/>
    </row>
    <row r="269" spans="1:6" ht="12">
      <c r="A269" s="22"/>
      <c r="B269" s="102"/>
      <c r="C269" s="22"/>
      <c r="D269" s="22"/>
      <c r="E269" s="22"/>
      <c r="F269" s="22"/>
    </row>
    <row r="270" spans="1:6" ht="12">
      <c r="A270" s="22"/>
      <c r="B270" s="102"/>
      <c r="C270" s="22"/>
      <c r="D270" s="22"/>
      <c r="E270" s="22"/>
      <c r="F270" s="22"/>
    </row>
    <row r="271" spans="1:6" ht="12">
      <c r="A271" s="22"/>
      <c r="B271" s="102"/>
      <c r="C271" s="22"/>
      <c r="D271" s="22"/>
      <c r="E271" s="22"/>
      <c r="F271" s="22"/>
    </row>
    <row r="272" spans="1:6" ht="12">
      <c r="A272" s="22"/>
      <c r="B272" s="102"/>
      <c r="C272" s="22"/>
      <c r="D272" s="22"/>
      <c r="E272" s="22"/>
      <c r="F272" s="22"/>
    </row>
    <row r="273" spans="1:6" ht="12">
      <c r="A273" s="22"/>
      <c r="B273" s="102"/>
      <c r="C273" s="22"/>
      <c r="D273" s="22"/>
      <c r="E273" s="22"/>
      <c r="F273" s="22"/>
    </row>
    <row r="274" spans="1:6" ht="12">
      <c r="A274" s="22"/>
      <c r="B274" s="102"/>
      <c r="C274" s="22"/>
      <c r="D274" s="22"/>
      <c r="E274" s="22"/>
      <c r="F274" s="22"/>
    </row>
    <row r="275" spans="1:6" ht="12">
      <c r="A275" s="22"/>
      <c r="B275" s="102"/>
      <c r="C275" s="22"/>
      <c r="D275" s="22"/>
      <c r="E275" s="22"/>
      <c r="F275" s="22"/>
    </row>
    <row r="276" spans="1:6" ht="12">
      <c r="A276" s="22"/>
      <c r="B276" s="102"/>
      <c r="C276" s="22"/>
      <c r="D276" s="22"/>
      <c r="E276" s="22"/>
      <c r="F276" s="22"/>
    </row>
    <row r="277" spans="1:6" ht="12">
      <c r="A277" s="22"/>
      <c r="B277" s="102"/>
      <c r="C277" s="22"/>
      <c r="D277" s="22"/>
      <c r="E277" s="22"/>
      <c r="F277" s="22"/>
    </row>
    <row r="278" spans="1:6" ht="12">
      <c r="A278" s="22"/>
      <c r="B278" s="102"/>
      <c r="C278" s="22"/>
      <c r="D278" s="22"/>
      <c r="E278" s="22"/>
      <c r="F278" s="22"/>
    </row>
    <row r="279" spans="1:6" ht="12">
      <c r="A279" s="22"/>
      <c r="B279" s="102"/>
      <c r="C279" s="22"/>
      <c r="D279" s="22"/>
      <c r="E279" s="22"/>
      <c r="F279" s="22"/>
    </row>
    <row r="280" spans="1:6" ht="12">
      <c r="A280" s="22"/>
      <c r="B280" s="102"/>
      <c r="C280" s="22"/>
      <c r="D280" s="22"/>
      <c r="E280" s="22"/>
      <c r="F280" s="22"/>
    </row>
    <row r="281" spans="1:6" ht="12">
      <c r="A281" s="22"/>
      <c r="B281" s="102"/>
      <c r="C281" s="22"/>
      <c r="D281" s="22"/>
      <c r="E281" s="22"/>
      <c r="F281" s="22"/>
    </row>
    <row r="282" spans="1:6" ht="12">
      <c r="A282" s="22"/>
      <c r="B282" s="102"/>
      <c r="C282" s="22"/>
      <c r="D282" s="22"/>
      <c r="E282" s="22"/>
      <c r="F282" s="22"/>
    </row>
    <row r="283" spans="1:6" ht="12">
      <c r="A283" s="22"/>
      <c r="B283" s="102"/>
      <c r="C283" s="22"/>
      <c r="D283" s="22"/>
      <c r="E283" s="22"/>
      <c r="F283" s="22"/>
    </row>
    <row r="284" spans="1:6" ht="12">
      <c r="A284" s="22"/>
      <c r="B284" s="102"/>
      <c r="C284" s="22"/>
      <c r="D284" s="22"/>
      <c r="E284" s="22"/>
      <c r="F284" s="22"/>
    </row>
    <row r="285" spans="1:6" ht="12">
      <c r="A285" s="22"/>
      <c r="B285" s="102"/>
      <c r="C285" s="22"/>
      <c r="D285" s="22"/>
      <c r="E285" s="22"/>
      <c r="F285" s="22"/>
    </row>
    <row r="286" spans="1:6" ht="12">
      <c r="A286" s="22"/>
      <c r="B286" s="102"/>
      <c r="C286" s="22"/>
      <c r="D286" s="22"/>
      <c r="E286" s="22"/>
      <c r="F286" s="22"/>
    </row>
    <row r="287" spans="1:6" ht="12">
      <c r="A287" s="22"/>
      <c r="B287" s="102"/>
      <c r="C287" s="22"/>
      <c r="D287" s="22"/>
      <c r="E287" s="22"/>
      <c r="F287" s="22"/>
    </row>
    <row r="288" spans="1:6" ht="12">
      <c r="A288" s="22"/>
      <c r="B288" s="102"/>
      <c r="C288" s="22"/>
      <c r="D288" s="22"/>
      <c r="E288" s="22"/>
      <c r="F288" s="22"/>
    </row>
    <row r="289" spans="1:6" ht="12">
      <c r="A289" s="22"/>
      <c r="B289" s="102"/>
      <c r="C289" s="22"/>
      <c r="D289" s="22"/>
      <c r="E289" s="22"/>
      <c r="F289" s="22"/>
    </row>
    <row r="290" spans="1:6" ht="12">
      <c r="A290" s="22"/>
      <c r="B290" s="102"/>
      <c r="C290" s="22"/>
      <c r="D290" s="22"/>
      <c r="E290" s="22"/>
      <c r="F290" s="22"/>
    </row>
    <row r="291" spans="1:6" ht="12">
      <c r="A291" s="22"/>
      <c r="B291" s="102"/>
      <c r="C291" s="22"/>
      <c r="D291" s="22"/>
      <c r="E291" s="22"/>
      <c r="F291" s="22"/>
    </row>
    <row r="292" spans="1:6" ht="12">
      <c r="A292" s="22"/>
      <c r="B292" s="102"/>
      <c r="C292" s="22"/>
      <c r="D292" s="22"/>
      <c r="E292" s="22"/>
      <c r="F292" s="22"/>
    </row>
    <row r="293" spans="1:6" ht="12">
      <c r="A293" s="22"/>
      <c r="B293" s="102"/>
      <c r="C293" s="22"/>
      <c r="D293" s="22"/>
      <c r="E293" s="22"/>
      <c r="F293" s="22"/>
    </row>
    <row r="294" spans="1:6" ht="12">
      <c r="A294" s="22"/>
      <c r="B294" s="102"/>
      <c r="C294" s="22"/>
      <c r="D294" s="22"/>
      <c r="E294" s="22"/>
      <c r="F294" s="22"/>
    </row>
    <row r="295" spans="1:6" ht="12">
      <c r="A295" s="22"/>
      <c r="B295" s="102"/>
      <c r="C295" s="22"/>
      <c r="D295" s="22"/>
      <c r="E295" s="22"/>
      <c r="F295" s="22"/>
    </row>
    <row r="296" spans="1:6" ht="12">
      <c r="A296" s="22"/>
      <c r="B296" s="102"/>
      <c r="C296" s="22"/>
      <c r="D296" s="22"/>
      <c r="E296" s="22"/>
      <c r="F296" s="22"/>
    </row>
    <row r="297" spans="1:6" ht="12">
      <c r="A297" s="22"/>
      <c r="B297" s="102"/>
      <c r="C297" s="22"/>
      <c r="D297" s="22"/>
      <c r="E297" s="22"/>
      <c r="F297" s="22"/>
    </row>
    <row r="298" spans="1:6" ht="12">
      <c r="A298" s="22"/>
      <c r="B298" s="102"/>
      <c r="C298" s="22"/>
      <c r="D298" s="22"/>
      <c r="E298" s="22"/>
      <c r="F298" s="22"/>
    </row>
    <row r="299" spans="1:6" ht="12">
      <c r="A299" s="22"/>
      <c r="B299" s="102"/>
      <c r="C299" s="22"/>
      <c r="D299" s="22"/>
      <c r="E299" s="22"/>
      <c r="F299" s="22"/>
    </row>
    <row r="300" spans="1:6" ht="12">
      <c r="A300" s="22"/>
      <c r="B300" s="102"/>
      <c r="C300" s="22"/>
      <c r="D300" s="22"/>
      <c r="E300" s="22"/>
      <c r="F300" s="22"/>
    </row>
    <row r="301" spans="1:6" ht="12">
      <c r="A301" s="22"/>
      <c r="B301" s="102"/>
      <c r="C301" s="22"/>
      <c r="D301" s="22"/>
      <c r="E301" s="22"/>
      <c r="F301" s="22"/>
    </row>
    <row r="302" spans="1:6" ht="12">
      <c r="A302" s="22"/>
      <c r="B302" s="102"/>
      <c r="C302" s="22"/>
      <c r="D302" s="22"/>
      <c r="E302" s="22"/>
      <c r="F302" s="22"/>
    </row>
    <row r="303" spans="1:6" ht="12">
      <c r="A303" s="22"/>
      <c r="B303" s="102"/>
      <c r="C303" s="22"/>
      <c r="D303" s="22"/>
      <c r="E303" s="22"/>
      <c r="F303" s="22"/>
    </row>
    <row r="304" spans="1:6" ht="12">
      <c r="A304" s="22"/>
      <c r="B304" s="102"/>
      <c r="C304" s="22"/>
      <c r="D304" s="22"/>
      <c r="E304" s="22"/>
      <c r="F304" s="22"/>
    </row>
    <row r="305" spans="1:6" ht="12">
      <c r="A305" s="22"/>
      <c r="B305" s="102"/>
      <c r="C305" s="22"/>
      <c r="D305" s="22"/>
      <c r="E305" s="22"/>
      <c r="F305" s="22"/>
    </row>
    <row r="306" spans="1:6" ht="12">
      <c r="A306" s="22"/>
      <c r="B306" s="102"/>
      <c r="C306" s="22"/>
      <c r="D306" s="22"/>
      <c r="E306" s="22"/>
      <c r="F306" s="22"/>
    </row>
    <row r="307" spans="1:6" ht="12">
      <c r="A307" s="22"/>
      <c r="B307" s="102"/>
      <c r="C307" s="22"/>
      <c r="D307" s="22"/>
      <c r="E307" s="22"/>
      <c r="F307" s="22"/>
    </row>
    <row r="308" spans="1:6" ht="12">
      <c r="A308" s="22"/>
      <c r="B308" s="102"/>
      <c r="C308" s="22"/>
      <c r="D308" s="22"/>
      <c r="E308" s="22"/>
      <c r="F308" s="22"/>
    </row>
    <row r="309" spans="1:6" ht="12">
      <c r="A309" s="22"/>
      <c r="B309" s="102"/>
      <c r="C309" s="22"/>
      <c r="D309" s="22"/>
      <c r="E309" s="22"/>
      <c r="F309" s="22"/>
    </row>
    <row r="310" spans="1:6" ht="12">
      <c r="A310" s="22"/>
      <c r="B310" s="102"/>
      <c r="C310" s="22"/>
      <c r="D310" s="22"/>
      <c r="E310" s="22"/>
      <c r="F310" s="22"/>
    </row>
    <row r="311" spans="1:6" ht="12">
      <c r="A311" s="22"/>
      <c r="B311" s="102"/>
      <c r="C311" s="22"/>
      <c r="D311" s="22"/>
      <c r="E311" s="22"/>
      <c r="F311" s="22"/>
    </row>
    <row r="312" spans="1:6" ht="12">
      <c r="A312" s="22"/>
      <c r="B312" s="102"/>
      <c r="C312" s="22"/>
      <c r="D312" s="22"/>
      <c r="E312" s="22"/>
      <c r="F312" s="22"/>
    </row>
    <row r="313" spans="1:6" ht="12">
      <c r="A313" s="22"/>
      <c r="B313" s="102"/>
      <c r="C313" s="22"/>
      <c r="D313" s="22"/>
      <c r="E313" s="22"/>
      <c r="F313" s="22"/>
    </row>
    <row r="314" spans="1:6" ht="12">
      <c r="A314" s="22"/>
      <c r="B314" s="102"/>
      <c r="C314" s="22"/>
      <c r="D314" s="22"/>
      <c r="E314" s="22"/>
      <c r="F314" s="22"/>
    </row>
    <row r="315" spans="1:6" ht="12">
      <c r="A315" s="22"/>
      <c r="B315" s="102"/>
      <c r="C315" s="22"/>
      <c r="D315" s="22"/>
      <c r="E315" s="22"/>
      <c r="F315" s="22"/>
    </row>
    <row r="316" spans="1:6" ht="12">
      <c r="A316" s="22"/>
      <c r="B316" s="102"/>
      <c r="C316" s="22"/>
      <c r="D316" s="22"/>
      <c r="E316" s="22"/>
      <c r="F316" s="22"/>
    </row>
    <row r="317" spans="1:6" ht="12">
      <c r="A317" s="22"/>
      <c r="B317" s="102"/>
      <c r="C317" s="22"/>
      <c r="D317" s="22"/>
      <c r="E317" s="22"/>
      <c r="F317" s="22"/>
    </row>
    <row r="318" spans="1:6" ht="12">
      <c r="A318" s="22"/>
      <c r="B318" s="102"/>
      <c r="C318" s="22"/>
      <c r="D318" s="22"/>
      <c r="E318" s="22"/>
      <c r="F318" s="22"/>
    </row>
    <row r="319" spans="1:6" ht="12">
      <c r="A319" s="22"/>
      <c r="B319" s="102"/>
      <c r="C319" s="22"/>
      <c r="D319" s="22"/>
      <c r="E319" s="22"/>
      <c r="F319" s="22"/>
    </row>
    <row r="320" spans="1:6" ht="12">
      <c r="A320" s="22"/>
      <c r="B320" s="102"/>
      <c r="C320" s="22"/>
      <c r="D320" s="22"/>
      <c r="E320" s="22"/>
      <c r="F320" s="22"/>
    </row>
    <row r="321" spans="1:6" ht="12">
      <c r="A321" s="22"/>
      <c r="B321" s="102"/>
      <c r="C321" s="22"/>
      <c r="D321" s="22"/>
      <c r="E321" s="22"/>
      <c r="F321" s="22"/>
    </row>
    <row r="322" spans="1:6" ht="12">
      <c r="A322" s="22"/>
      <c r="B322" s="102"/>
      <c r="C322" s="22"/>
      <c r="D322" s="22"/>
      <c r="E322" s="22"/>
      <c r="F322" s="22"/>
    </row>
    <row r="323" spans="1:6" ht="12">
      <c r="A323" s="22"/>
      <c r="B323" s="102"/>
      <c r="C323" s="22"/>
      <c r="D323" s="22"/>
      <c r="E323" s="22"/>
      <c r="F323" s="22"/>
    </row>
    <row r="324" spans="1:6" ht="12">
      <c r="A324" s="22"/>
      <c r="B324" s="102"/>
      <c r="C324" s="22"/>
      <c r="D324" s="22"/>
      <c r="E324" s="22"/>
      <c r="F324" s="22"/>
    </row>
    <row r="325" spans="1:6" ht="12">
      <c r="A325" s="22"/>
      <c r="B325" s="102"/>
      <c r="C325" s="22"/>
      <c r="D325" s="22"/>
      <c r="E325" s="22"/>
      <c r="F325" s="22"/>
    </row>
    <row r="326" spans="1:6" ht="12">
      <c r="A326" s="22"/>
      <c r="B326" s="102"/>
      <c r="C326" s="22"/>
      <c r="D326" s="22"/>
      <c r="E326" s="22"/>
      <c r="F326" s="22"/>
    </row>
    <row r="327" spans="1:6" ht="12">
      <c r="A327" s="22"/>
      <c r="B327" s="102"/>
      <c r="C327" s="22"/>
      <c r="D327" s="22"/>
      <c r="E327" s="22"/>
      <c r="F327" s="22"/>
    </row>
    <row r="328" spans="1:6" ht="12">
      <c r="A328" s="22"/>
      <c r="B328" s="102"/>
      <c r="C328" s="22"/>
      <c r="D328" s="22"/>
      <c r="E328" s="22"/>
      <c r="F328" s="22"/>
    </row>
    <row r="329" spans="1:6" ht="12">
      <c r="A329" s="22"/>
      <c r="B329" s="102"/>
      <c r="C329" s="22"/>
      <c r="D329" s="22"/>
      <c r="E329" s="22"/>
      <c r="F329" s="22"/>
    </row>
  </sheetData>
  <sheetProtection/>
  <mergeCells count="7">
    <mergeCell ref="C111:F111"/>
    <mergeCell ref="A1:E1"/>
    <mergeCell ref="A3:B3"/>
    <mergeCell ref="B4:C4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C22" sqref="C22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32" t="s">
        <v>609</v>
      </c>
      <c r="B1" s="632"/>
      <c r="C1" s="632"/>
      <c r="D1" s="632"/>
      <c r="E1" s="632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35" t="str">
        <f>'справка №1-БАЛАНС'!E3</f>
        <v> "Торготерм"АД</v>
      </c>
      <c r="C3" s="636"/>
      <c r="D3" s="526" t="s">
        <v>2</v>
      </c>
      <c r="E3" s="107">
        <f>'справка №1-БАЛАНС'!H3</f>
        <v>819363984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33" t="str">
        <f>'справка №1-БАЛАНС'!E5</f>
        <v>01.01.2013-30.06.2013</v>
      </c>
      <c r="C4" s="634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866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411</v>
      </c>
      <c r="D28" s="108">
        <v>411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/>
      <c r="D38" s="105"/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411</v>
      </c>
      <c r="D43" s="104">
        <f>D24+D28+D29+D31+D30+D32+D33+D38</f>
        <v>411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411</v>
      </c>
      <c r="D44" s="103">
        <f>D43+D21+D19+D9</f>
        <v>411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868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/>
      <c r="D71" s="105"/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/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/>
      <c r="D80" s="103"/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/>
      <c r="D87" s="108"/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/>
      <c r="D90" s="103"/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0</v>
      </c>
      <c r="D96" s="104">
        <f>D85+D80+D75+D71+D95</f>
        <v>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0</v>
      </c>
      <c r="D97" s="104">
        <f>D96+D68+D66</f>
        <v>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31" t="s">
        <v>780</v>
      </c>
      <c r="B107" s="631"/>
      <c r="C107" s="631"/>
      <c r="D107" s="631"/>
      <c r="E107" s="631"/>
      <c r="F107" s="63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30" t="s">
        <v>875</v>
      </c>
      <c r="B109" s="630"/>
      <c r="C109" s="630" t="s">
        <v>381</v>
      </c>
      <c r="D109" s="630"/>
      <c r="E109" s="630"/>
      <c r="F109" s="630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29" t="s">
        <v>781</v>
      </c>
      <c r="D111" s="629"/>
      <c r="E111" s="629"/>
      <c r="F111" s="629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/>
  <mergeCells count="7">
    <mergeCell ref="C111:F111"/>
    <mergeCell ref="A1:E1"/>
    <mergeCell ref="B3:C3"/>
    <mergeCell ref="B4:C4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Evelina Y. Milenska</cp:lastModifiedBy>
  <cp:lastPrinted>2013-07-29T08:53:18Z</cp:lastPrinted>
  <dcterms:created xsi:type="dcterms:W3CDTF">2000-06-29T12:02:40Z</dcterms:created>
  <dcterms:modified xsi:type="dcterms:W3CDTF">2013-07-29T13:04:47Z</dcterms:modified>
  <cp:category/>
  <cp:version/>
  <cp:contentType/>
  <cp:contentStatus/>
</cp:coreProperties>
</file>