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25170" windowHeight="6360" tabRatio="75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<sst xmlns="http://schemas.openxmlformats.org/spreadsheetml/2006/main" count="4295" uniqueCount="1006">
  <si>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</si>
  <si>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</si>
  <si>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</si>
  <si>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</si>
  <si>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</si>
  <si>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</si>
  <si>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</si>
  <si>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</si>
  <si>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</si>
  <si>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</si>
  <si>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</si>
  <si>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</si>
  <si>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</si>
  <si>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</si>
  <si>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</si>
  <si>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</si>
  <si>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</si>
  <si>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</si>
  <si>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</si>
  <si>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</si>
  <si>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</si>
  <si>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</si>
  <si>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</si>
  <si>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</si>
  <si>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</si>
  <si>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</si>
  <si>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</si>
  <si>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</si>
  <si>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</si>
  <si>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</si>
  <si>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</si>
  <si>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</si>
  <si>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</si>
  <si>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</si>
  <si>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</si>
  <si>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</si>
  <si>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</si>
  <si>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</si>
  <si>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</si>
  <si>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</si>
  <si>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</si>
  <si>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</si>
  <si>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</si>
  <si>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</si>
  <si>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</si>
  <si>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</si>
  <si>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</si>
  <si>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</si>
  <si>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</si>
  <si>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</si>
  <si>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</si>
  <si>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</si>
  <si>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</si>
  <si>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</si>
  <si>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</si>
  <si>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</si>
  <si>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</si>
  <si>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</si>
  <si>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</si>
  <si>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</si>
  <si>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</si>
  <si>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</si>
  <si>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</si>
  <si>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</si>
  <si>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</si>
  <si>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</si>
  <si>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</si>
  <si>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</si>
  <si>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</si>
  <si>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</si>
  <si>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</si>
  <si>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</si>
  <si>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</si>
  <si>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</si>
  <si>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</si>
  <si>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</si>
  <si>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</si>
  <si>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</si>
  <si>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</si>
  <si>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</si>
  <si>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</si>
  <si>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</si>
  <si>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</si>
  <si>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</si>
  <si>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</si>
  <si>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</si>
  <si>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</si>
  <si>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</si>
  <si>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</si>
  <si>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</si>
  <si>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</si>
  <si>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</si>
  <si>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</si>
  <si>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</si>
  <si>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</si>
  <si>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</si>
  <si>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</si>
  <si>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</si>
  <si>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</si>
  <si>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</si>
  <si>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</si>
  <si>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</si>
  <si>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</si>
  <si>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</si>
  <si>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</si>
  <si>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</si>
  <si>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</si>
  <si>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</si>
  <si>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</si>
  <si>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</si>
  <si>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</si>
  <si>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</si>
  <si>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</si>
  <si>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</si>
  <si>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</si>
  <si>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</si>
  <si>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</si>
  <si>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</si>
  <si>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</si>
  <si>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</si>
  <si>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</si>
  <si>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</si>
  <si>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</si>
  <si>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</si>
  <si>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</si>
  <si>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</si>
  <si>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</si>
  <si>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</si>
  <si>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</si>
  <si>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</si>
  <si>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</si>
  <si>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</si>
  <si>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</si>
  <si>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</si>
  <si>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</si>
  <si>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</si>
  <si>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</si>
  <si>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</si>
  <si>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</si>
  <si>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</si>
  <si>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</si>
  <si>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</si>
  <si>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</si>
  <si>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</si>
  <si>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</si>
  <si>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</si>
  <si>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</si>
  <si>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</si>
  <si>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</si>
  <si>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</si>
  <si>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</si>
  <si>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</si>
  <si>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</si>
  <si>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</si>
  <si>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</si>
  <si>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</si>
  <si>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</si>
  <si>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</si>
  <si>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</si>
  <si>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</si>
  <si>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</si>
  <si>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</si>
  <si>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</si>
  <si>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</si>
  <si>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</si>
  <si>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</si>
  <si>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</si>
  <si>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</si>
  <si>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</si>
  <si>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</si>
  <si>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</si>
  <si>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</si>
  <si>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</si>
  <si>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</si>
  <si>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</si>
  <si>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</si>
  <si>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</si>
  <si>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</si>
  <si>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</si>
  <si>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</si>
  <si>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</si>
  <si>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</si>
  <si>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</si>
  <si>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</si>
  <si>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</si>
  <si>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</si>
  <si>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</si>
  <si>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</si>
  <si>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</si>
  <si>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</si>
  <si>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</si>
  <si>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</si>
  <si>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</si>
  <si>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</si>
  <si>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</si>
  <si>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</si>
  <si>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</si>
  <si>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</si>
  <si>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</si>
  <si>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</si>
  <si>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</si>
  <si>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</si>
  <si>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</si>
  <si>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</si>
  <si>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</si>
  <si>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</si>
  <si>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</si>
  <si>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</si>
  <si>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</si>
  <si>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</si>
  <si>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</si>
  <si>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</si>
  <si>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</si>
  <si>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</si>
  <si>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</si>
  <si>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</si>
  <si>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</si>
  <si>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</si>
  <si>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</si>
  <si>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</si>
  <si>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</si>
  <si>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</si>
  <si>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</si>
  <si>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</si>
  <si>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</si>
  <si>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</si>
  <si>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</si>
  <si>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</si>
  <si>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</si>
  <si>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</si>
  <si>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</si>
  <si>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</si>
  <si>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</si>
  <si>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</si>
  <si>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</si>
  <si>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</si>
  <si>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</si>
  <si>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</si>
  <si>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</si>
  <si>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</si>
  <si>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</si>
  <si>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</si>
  <si>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</si>
  <si>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</si>
  <si>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</si>
  <si>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</si>
  <si>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</si>
  <si>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</si>
  <si>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</si>
  <si>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</si>
  <si>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</si>
  <si>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</si>
  <si>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</si>
  <si>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</si>
  <si>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</si>
  <si>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</si>
  <si>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</si>
  <si>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</si>
  <si>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</si>
  <si>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</si>
  <si>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</si>
  <si>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</si>
  <si>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</si>
  <si>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</si>
  <si>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</si>
  <si>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</si>
  <si>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</si>
  <si>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</si>
  <si>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</si>
  <si>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</si>
  <si>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</si>
  <si>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</si>
  <si>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</si>
  <si>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</si>
  <si>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</si>
  <si>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</si>
  <si>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</si>
  <si>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</si>
  <si>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</si>
  <si>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</si>
  <si>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</si>
  <si>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</si>
  <si>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</si>
  <si>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</si>
  <si>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</si>
  <si>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</si>
  <si>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</si>
  <si>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</si>
  <si>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</si>
  <si>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</si>
  <si>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</si>
  <si>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</si>
  <si>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</si>
  <si>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</si>
  <si>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</si>
  <si>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</si>
  <si>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</si>
  <si>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</si>
  <si>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</si>
  <si>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</si>
  <si>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</si>
  <si>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</si>
  <si>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</si>
  <si>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</si>
  <si>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</si>
  <si>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</si>
  <si>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</si>
  <si>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</si>
  <si>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</si>
  <si>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</si>
  <si>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</si>
  <si>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</si>
  <si>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</si>
  <si>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</si>
  <si>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</si>
  <si>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</si>
  <si>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</si>
  <si>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</si>
  <si>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</si>
  <si>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</si>
  <si>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</si>
  <si>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</si>
  <si>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</si>
  <si>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</si>
  <si>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</si>
  <si>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</si>
  <si>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</si>
  <si>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</si>
  <si>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</si>
  <si>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</si>
  <si>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</si>
  <si>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</si>
  <si>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</si>
  <si>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</si>
  <si>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</si>
  <si>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</si>
  <si>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</si>
  <si>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</si>
  <si>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</si>
  <si>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</si>
  <si>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</si>
  <si>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</si>
  <si>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</si>
  <si>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</si>
  <si>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</si>
  <si>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</si>
  <si>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</si>
  <si>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</si>
  <si>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</si>
  <si>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</si>
  <si>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</si>
  <si>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</si>
  <si>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</si>
  <si>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</si>
  <si>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</si>
  <si>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</si>
  <si>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</si>
  <si>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</si>
  <si>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</si>
  <si>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</si>
  <si>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</si>
  <si>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</si>
  <si>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</si>
  <si>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</si>
  <si>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</si>
  <si>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</si>
  <si>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</si>
  <si>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</si>
  <si>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</si>
  <si>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</si>
  <si>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</si>
  <si>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</si>
  <si>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</si>
  <si>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</si>
  <si>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</si>
  <si>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</si>
  <si>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</si>
  <si>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</si>
  <si>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</si>
  <si>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</si>
  <si>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</si>
  <si>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</si>
  <si>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</si>
  <si>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</si>
  <si>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</si>
  <si>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</si>
  <si>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</si>
  <si>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</si>
  <si>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</si>
  <si>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</si>
  <si>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</si>
  <si>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</si>
  <si>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</si>
  <si>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</si>
  <si>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</si>
  <si>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</si>
  <si>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</si>
  <si>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</si>
  <si>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</si>
  <si>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</si>
  <si>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</si>
  <si>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</si>
  <si>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</si>
  <si>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</si>
  <si>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</si>
  <si>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</si>
  <si>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</si>
  <si>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</si>
  <si>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</si>
  <si>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</si>
  <si>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</si>
  <si>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</si>
  <si>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</si>
  <si>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</si>
  <si>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</si>
  <si>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</si>
  <si>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</si>
  <si>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</si>
  <si>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</si>
  <si>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</si>
  <si>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</si>
  <si>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</si>
  <si>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</si>
  <si>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</si>
  <si>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</si>
  <si>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</si>
  <si>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</si>
  <si>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</si>
  <si>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</si>
  <si>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</si>
  <si>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</si>
  <si>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</si>
  <si>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</si>
  <si>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</si>
  <si>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</si>
  <si>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</si>
  <si>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</si>
  <si>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</si>
  <si>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</si>
  <si>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</si>
  <si>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</si>
  <si>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</si>
  <si>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</si>
  <si>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</si>
  <si>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</si>
  <si>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</si>
  <si>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</si>
  <si>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</si>
  <si>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</si>
  <si>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</si>
  <si>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</si>
  <si>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</si>
  <si>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</si>
  <si>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</si>
  <si>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</si>
  <si>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</si>
  <si>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</si>
  <si>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</si>
  <si>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</si>
  <si>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</si>
  <si>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</si>
  <si>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</si>
  <si>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</si>
  <si>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</si>
  <si>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</si>
  <si>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</si>
  <si>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</si>
  <si>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</si>
  <si>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</si>
  <si>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</si>
  <si>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</si>
  <si>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</si>
  <si>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</si>
  <si>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</si>
  <si>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</si>
  <si>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</si>
  <si>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</si>
  <si>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</si>
  <si>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</si>
  <si>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</si>
  <si>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</si>
  <si>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</si>
  <si>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</si>
  <si>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</si>
  <si>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</si>
  <si>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</si>
  <si>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</si>
  <si>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</si>
  <si>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</si>
  <si>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</si>
  <si>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</si>
  <si>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</si>
  <si>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</si>
  <si>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</si>
  <si>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</si>
  <si>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</si>
  <si>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</si>
  <si>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</si>
  <si>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</si>
  <si>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</si>
  <si>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</si>
  <si>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</si>
  <si>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</si>
  <si>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</si>
  <si>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</si>
  <si>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</si>
  <si>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</si>
  <si>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</si>
  <si>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</si>
  <si>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</si>
  <si>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</si>
  <si>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</si>
  <si>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</si>
  <si>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</si>
  <si>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</si>
  <si>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</si>
  <si>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</si>
  <si>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</si>
  <si>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</si>
  <si>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</si>
  <si>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</si>
  <si>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</si>
  <si>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</si>
  <si>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</si>
  <si>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</si>
  <si>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</si>
  <si>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</si>
  <si>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</si>
  <si>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</si>
  <si>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</si>
  <si>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</si>
  <si>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</si>
  <si>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</si>
  <si>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</si>
  <si>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</si>
  <si>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</si>
  <si>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</si>
  <si>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</si>
  <si>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</si>
  <si>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</si>
  <si>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</si>
  <si>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</si>
  <si>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</si>
  <si>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</si>
  <si>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</si>
  <si>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</si>
  <si>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</si>
  <si>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</si>
  <si>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</si>
  <si>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</si>
  <si>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</si>
  <si>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</si>
  <si>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</si>
  <si>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</si>
  <si>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</si>
  <si>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</si>
  <si>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</si>
  <si>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</si>
  <si>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</si>
  <si>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</si>
  <si>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</si>
  <si>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</si>
  <si>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</si>
  <si>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</si>
  <si>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</si>
  <si>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</si>
  <si>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</si>
  <si>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</si>
  <si>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</si>
  <si>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</si>
  <si>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</si>
  <si>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</si>
  <si>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</si>
  <si>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</si>
  <si>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</si>
  <si>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</si>
  <si>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</si>
  <si>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</si>
  <si>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</si>
  <si>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</si>
  <si>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</si>
  <si>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</si>
  <si>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</si>
  <si>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</si>
  <si>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</si>
  <si>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</si>
  <si>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</si>
  <si>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</si>
  <si>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</si>
  <si>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</si>
  <si>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</si>
  <si>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</si>
  <si>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</si>
  <si>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</si>
  <si>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</si>
  <si>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</si>
  <si>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</si>
  <si>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</si>
  <si>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</si>
  <si>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</si>
  <si>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</si>
  <si>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</si>
  <si>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</si>
  <si>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</si>
  <si>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</si>
  <si>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</si>
  <si>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</si>
  <si>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</si>
  <si>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</si>
  <si>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</si>
  <si>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</si>
  <si>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</si>
  <si>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</si>
  <si>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</si>
  <si>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</si>
  <si>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</si>
  <si>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</si>
  <si>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</si>
  <si>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</si>
  <si>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</si>
  <si>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</si>
  <si>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</si>
  <si>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</si>
  <si>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</si>
  <si>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</si>
  <si>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</si>
  <si>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</si>
  <si>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</si>
  <si>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</si>
  <si>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</si>
  <si>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</si>
  <si>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</si>
  <si>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</si>
  <si>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</si>
  <si>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</si>
  <si>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</si>
  <si>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</si>
  <si>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</si>
  <si>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</si>
  <si>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</si>
  <si>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</si>
  <si>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</si>
  <si>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</si>
  <si>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</si>
  <si>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</si>
  <si>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</si>
  <si>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</si>
  <si>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</si>
  <si>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</si>
  <si>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</si>
  <si>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</si>
  <si>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</si>
  <si>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</si>
  <si>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</si>
  <si>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</si>
  <si>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</si>
  <si>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</si>
  <si>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</si>
  <si>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</si>
  <si>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</si>
  <si>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</si>
  <si>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</si>
  <si>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</si>
  <si>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</si>
  <si>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</si>
  <si>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</si>
  <si>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</si>
  <si>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</si>
  <si>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</si>
  <si>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</si>
  <si>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</si>
  <si>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</si>
  <si>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</si>
  <si>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</si>
  <si>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</si>
  <si>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</si>
  <si>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</si>
  <si>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</si>
  <si>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</si>
  <si>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</si>
  <si>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</si>
  <si>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</si>
  <si>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</si>
  <si>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</si>
  <si>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</si>
  <si>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</si>
  <si>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</si>
  <si>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</si>
  <si>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</si>
  <si>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</si>
  <si>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</si>
  <si>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</si>
  <si>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</si>
  <si>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</si>
  <si>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</si>
  <si>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</si>
  <si>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</si>
  <si>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</si>
  <si>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</si>
  <si>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</si>
  <si>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</si>
  <si>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</si>
  <si>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</si>
  <si>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</si>
  <si>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</si>
  <si>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</si>
  <si>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</si>
  <si>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</si>
  <si>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</si>
  <si>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</si>
  <si>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</si>
  <si>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</si>
  <si>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</si>
  <si>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</si>
  <si>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</si>
  <si>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</si>
  <si>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</si>
  <si>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</si>
  <si>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</si>
  <si>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</si>
  <si>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</si>
  <si>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</si>
  <si>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</si>
  <si>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</si>
  <si>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</si>
  <si>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</si>
  <si>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</si>
  <si>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</si>
  <si>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</si>
  <si>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</si>
  <si>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</si>
  <si>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</si>
  <si>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</si>
  <si>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</si>
  <si>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</si>
  <si>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</si>
  <si>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</si>
  <si>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</si>
  <si>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</si>
  <si>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</si>
  <si>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</si>
  <si>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</si>
  <si>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</si>
  <si>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</si>
  <si>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</si>
  <si>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</si>
  <si>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</si>
  <si>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</si>
  <si>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</si>
  <si>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</si>
  <si>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</si>
  <si>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</si>
  <si>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</si>
  <si>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</si>
  <si>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</si>
  <si>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</si>
  <si>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</si>
  <si>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</si>
  <si>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</si>
  <si>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</si>
  <si>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</si>
  <si>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</si>
  <si>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</si>
  <si>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</si>
  <si>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</si>
  <si>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</si>
  <si>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</si>
  <si>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</si>
  <si>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</si>
  <si>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</si>
  <si>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</si>
  <si>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</si>
  <si>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</si>
  <si>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</si>
  <si>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</si>
  <si>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</si>
  <si>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</si>
  <si>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</si>
  <si>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</si>
  <si>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</si>
  <si>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</si>
  <si>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</si>
  <si>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</si>
  <si>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</si>
  <si>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</si>
  <si>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</si>
  <si>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</si>
  <si>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</si>
  <si>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</si>
  <si>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</si>
  <si>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</si>
  <si>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</si>
  <si>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</si>
  <si>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</si>
  <si>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</si>
  <si>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</si>
  <si>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</si>
  <si>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</si>
  <si>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</si>
  <si>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</si>
  <si>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</si>
  <si>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</si>
  <si>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</si>
  <si>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</si>
  <si>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</si>
  <si>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</si>
  <si>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</si>
  <si>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</si>
  <si>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</si>
  <si>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</si>
  <si>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</si>
  <si>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</si>
  <si>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</si>
  <si>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</si>
  <si>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</si>
  <si>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</si>
  <si>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</si>
  <si>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</si>
  <si>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</si>
  <si>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</si>
  <si>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</si>
  <si>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</si>
  <si>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</si>
  <si>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</si>
  <si>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</si>
  <si>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</si>
  <si>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</si>
  <si>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</si>
  <si>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</si>
  <si>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</si>
  <si>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</si>
  <si>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</si>
  <si>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</si>
  <si>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</si>
  <si>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</si>
  <si>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</si>
  <si>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</si>
  <si>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</si>
  <si>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</si>
  <si>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</si>
  <si>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</si>
  <si>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</si>
  <si>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</si>
  <si>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</si>
  <si>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</si>
  <si>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</si>
  <si>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</si>
  <si>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</si>
  <si>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</si>
  <si>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</si>
  <si>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</si>
  <si>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</si>
  <si>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</si>
  <si>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</si>
  <si>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</si>
  <si>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</si>
  <si>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</si>
  <si>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</si>
  <si>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</si>
  <si>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</si>
  <si>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</si>
  <si>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</si>
  <si>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</si>
  <si>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</si>
  <si>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</si>
  <si>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</si>
  <si>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</si>
  <si>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</si>
  <si>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</si>
  <si>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</si>
  <si>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</si>
  <si>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</si>
  <si>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</si>
  <si>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</si>
  <si>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</si>
  <si>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</si>
  <si>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</si>
  <si>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</si>
  <si>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</si>
  <si>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</si>
  <si>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</si>
  <si>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</si>
  <si>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</si>
  <si>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</si>
  <si>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</si>
  <si>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</si>
  <si>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</si>
  <si>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</si>
  <si>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</si>
  <si>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</si>
  <si>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</si>
  <si>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</si>
  <si>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</si>
  <si>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</si>
  <si>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</si>
  <si>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</si>
  <si>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</si>
  <si>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</si>
  <si>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</si>
  <si>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</si>
  <si>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</si>
  <si>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</si>
  <si>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</si>
  <si>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</si>
  <si>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</si>
  <si>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</si>
  <si>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</si>
  <si>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</si>
  <si>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</si>
  <si>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</si>
  <si>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</si>
  <si>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</si>
  <si>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</si>
  <si>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</si>
  <si>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</si>
  <si>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</si>
  <si>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</si>
  <si>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</si>
  <si>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</si>
  <si>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</si>
  <si>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</si>
  <si>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</si>
  <si>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</si>
  <si>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</si>
  <si>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</si>
  <si>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</si>
  <si>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</si>
  <si>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</si>
  <si>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</si>
  <si>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</si>
  <si>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</si>
  <si>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</si>
  <si>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</si>
  <si>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</si>
  <si>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</si>
  <si>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</si>
  <si>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</si>
  <si>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</si>
  <si>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</si>
  <si>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</si>
  <si>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</si>
  <si>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</si>
  <si>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</si>
  <si>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</si>
  <si>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</si>
  <si>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</si>
  <si>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</si>
  <si>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</si>
  <si>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</si>
  <si>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</si>
  <si>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</si>
  <si>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</si>
  <si>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</si>
  <si>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</si>
  <si>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</si>
  <si>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</si>
  <si>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</si>
  <si>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</si>
  <si>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</si>
  <si>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</si>
  <si>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</si>
  <si>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</si>
  <si>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</si>
  <si>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</si>
  <si>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</si>
  <si>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</si>
  <si>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</si>
  <si>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</si>
  <si>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</si>
  <si>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</si>
  <si>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</si>
  <si>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</si>
  <si>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</si>
  <si>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</si>
  <si>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</si>
  <si>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</si>
  <si>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</si>
  <si>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</si>
  <si>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</si>
  <si>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</si>
  <si>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</si>
  <si>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</si>
  <si>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</si>
  <si>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</si>
  <si>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</si>
  <si>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</si>
  <si>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</si>
  <si>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</si>
  <si>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</si>
  <si>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</si>
  <si>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</si>
  <si>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</si>
  <si>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</si>
  <si>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</si>
  <si>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</si>
  <si>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</si>
  <si>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</si>
  <si>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</si>
  <si>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</si>
  <si>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1. "Трибио" ООД</t>
  </si>
  <si>
    <t>2. " Кий Медия" ООД</t>
  </si>
  <si>
    <t>Валентина Димитрова</t>
  </si>
  <si>
    <t>2. "Инвестор.Имоти.нет" ООД</t>
  </si>
  <si>
    <t>3. "Бранд Ню Айдиас" ЕООД</t>
  </si>
  <si>
    <t>4. Висше училище по застраховане и финанси АД</t>
  </si>
  <si>
    <t>5.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</si>
</sst>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43830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43851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43851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31.12.2019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48063</v>
      </c>
      <c r="D6" s="673">
        <f aca="true" t="shared" si="0" ref="D6:D15">C6-E6</f>
        <v>0</v>
      </c>
      <c r="E6" s="672">
        <f>'1-Баланс'!G95</f>
        <v>48063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40231</v>
      </c>
      <c r="D7" s="673">
        <f t="shared" si="0"/>
        <v>35449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65</v>
      </c>
      <c r="D8" s="673">
        <f t="shared" si="0"/>
        <v>0</v>
      </c>
      <c r="E8" s="672">
        <f>ABS('2-Отчет за доходите'!C44)-ABS('2-Отчет за доходите'!G44)</f>
        <v>65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281</v>
      </c>
      <c r="D9" s="673">
        <f t="shared" si="0"/>
        <v>0</v>
      </c>
      <c r="E9" s="672">
        <f>'3-Отчет за паричния поток'!C45</f>
        <v>281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201</v>
      </c>
      <c r="D10" s="673">
        <f t="shared" si="0"/>
        <v>0</v>
      </c>
      <c r="E10" s="672">
        <f>'3-Отчет за паричния поток'!C46</f>
        <v>201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40231</v>
      </c>
      <c r="D11" s="673">
        <f t="shared" si="0"/>
        <v>0</v>
      </c>
      <c r="E11" s="672">
        <f>'4-Отчет за собствения капитал'!L34</f>
        <v>40231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2910</v>
      </c>
      <c r="D12" s="673">
        <f t="shared" si="0"/>
        <v>0</v>
      </c>
      <c r="E12" s="672">
        <f>'Справка 5'!C27+'Справка 5'!C97</f>
        <v>2910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0.0057818893435331795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0.0016156695085879048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0.008299284984678242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0.0013523916526225995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1.005405854956753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2.0835505735140774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2.0156412930135557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0.08667883211678833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0.026199165797705943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0.6202140571554673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0.23390133782743483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0.003961278502636726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0.1946757475578534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0.16295279112831076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73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0.0018145211404141084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0.023161551823972205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27.97142857142857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200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16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13337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4252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17599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2910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2910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2910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10948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10948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104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32078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11519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2688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85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472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14799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464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464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464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19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182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201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511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15985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48063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8546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1578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443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34954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65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495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40231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149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149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160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49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7171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3857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1998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41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496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354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425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7227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428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17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7672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48063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159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5027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207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5013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871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18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710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12005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12024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65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12024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65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65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65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12089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9690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1552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11242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6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838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838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12089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12089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12089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9644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-5092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-5420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-1254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-2150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-686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-2447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3864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1048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1780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300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290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-80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201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201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8546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8546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8546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8546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115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443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443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1116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1116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65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-115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1066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1066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40166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40166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65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40231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40231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765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101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616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1482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12718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734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3971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17423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3484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3484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3484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22497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11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56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67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619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8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331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958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6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6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6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1031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341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25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50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416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416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435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76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622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1133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13337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742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4302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18381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3490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3490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3490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23112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116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116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116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116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435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76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622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1133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13337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742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4302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18381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22996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503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72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398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973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723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724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1697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60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75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148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9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49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58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206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321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25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51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397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397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242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60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422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724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732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50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782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1506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242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60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422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724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732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50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782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1506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193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16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200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409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13337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10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4252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17599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21490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10948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10948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10948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104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11519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592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1429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2688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85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472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472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14799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25851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11519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592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1429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2688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85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472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472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14799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14799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10948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10948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10948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104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11052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149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149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3857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311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3546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49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49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3314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1998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41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496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425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320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105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354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7227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7387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3857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311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3546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49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49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3314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1998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41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496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425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320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105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354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7227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7227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149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149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160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2910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2910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2910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2910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80" sqref="C8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193</v>
      </c>
      <c r="D14" s="197">
        <v>262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16</v>
      </c>
      <c r="D16" s="197">
        <v>29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200</v>
      </c>
      <c r="D17" s="197">
        <v>218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409</v>
      </c>
      <c r="D20" s="598">
        <f>SUM(D12:D19)</f>
        <v>509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8546</v>
      </c>
      <c r="H21" s="197">
        <v>8546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1578</v>
      </c>
      <c r="H22" s="614">
        <f>SUM(H23:H25)</f>
        <v>1463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443</v>
      </c>
      <c r="H23" s="197">
        <v>328</v>
      </c>
    </row>
    <row r="24" spans="1:13" ht="15.75">
      <c r="A24" s="89" t="s">
        <v>67</v>
      </c>
      <c r="B24" s="91" t="s">
        <v>68</v>
      </c>
      <c r="C24" s="197">
        <v>13337</v>
      </c>
      <c r="D24" s="197">
        <v>12718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10</v>
      </c>
      <c r="D25" s="197">
        <v>11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34954</v>
      </c>
      <c r="H26" s="598">
        <f>H20+H21+H22</f>
        <v>34839</v>
      </c>
      <c r="M26" s="98"/>
    </row>
    <row r="27" spans="1:8" ht="15.75">
      <c r="A27" s="89" t="s">
        <v>79</v>
      </c>
      <c r="B27" s="91" t="s">
        <v>80</v>
      </c>
      <c r="C27" s="197">
        <f>3962+10+83+198-1</f>
        <v>4252</v>
      </c>
      <c r="D27" s="197">
        <v>3970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17599</v>
      </c>
      <c r="D28" s="598">
        <f>SUM(D24:D27)</f>
        <v>16699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1116-115</f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65</v>
      </c>
      <c r="H32" s="197">
        <v>115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495</v>
      </c>
      <c r="H34" s="598">
        <f>H28+H32+H33</f>
        <v>545</v>
      </c>
    </row>
    <row r="35" spans="1:8" ht="15.75">
      <c r="A35" s="89" t="s">
        <v>106</v>
      </c>
      <c r="B35" s="94" t="s">
        <v>107</v>
      </c>
      <c r="C35" s="595">
        <f>SUM(C36:C39)</f>
        <v>2910</v>
      </c>
      <c r="D35" s="596">
        <f>SUM(D36:D39)</f>
        <v>3484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2910</v>
      </c>
      <c r="D36" s="197">
        <v>3484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40231</v>
      </c>
      <c r="H37" s="600">
        <f>H26+H18+H34</f>
        <v>40166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2910</v>
      </c>
      <c r="D46" s="598">
        <f>D35+D40+D45</f>
        <v>3484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10948</v>
      </c>
      <c r="D48" s="197">
        <v>9707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149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149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10948</v>
      </c>
      <c r="D52" s="598">
        <f>SUM(D48:D51)</f>
        <v>9707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7">
        <v>11</v>
      </c>
    </row>
    <row r="55" spans="1:8" ht="15.75">
      <c r="A55" s="100" t="s">
        <v>166</v>
      </c>
      <c r="B55" s="96" t="s">
        <v>167</v>
      </c>
      <c r="C55" s="478">
        <v>104</v>
      </c>
      <c r="D55" s="479">
        <v>104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32078</v>
      </c>
      <c r="D56" s="602">
        <f>D20+D21+D22+D28+D33+D46+D52+D54+D55</f>
        <v>30611</v>
      </c>
      <c r="E56" s="100" t="s">
        <v>850</v>
      </c>
      <c r="F56" s="99" t="s">
        <v>172</v>
      </c>
      <c r="G56" s="599">
        <f>G50+G52+G53+G54+G55</f>
        <v>160</v>
      </c>
      <c r="H56" s="600">
        <f>H50+H52+H53+H54+H55</f>
        <v>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10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49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7171</v>
      </c>
      <c r="H61" s="596">
        <f>SUM(H62:H68)</f>
        <v>7196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3857</v>
      </c>
      <c r="H62" s="197">
        <v>3657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1998</v>
      </c>
      <c r="H64" s="197">
        <v>2097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</v>
      </c>
      <c r="D65" s="598">
        <f>SUM(D59:D64)</f>
        <v>3</v>
      </c>
      <c r="E65" s="89" t="s">
        <v>201</v>
      </c>
      <c r="F65" s="93" t="s">
        <v>202</v>
      </c>
      <c r="G65" s="197">
        <v>41</v>
      </c>
      <c r="H65" s="197">
        <v>42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334+155+7</f>
        <v>496</v>
      </c>
      <c r="H66" s="197">
        <v>461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354</v>
      </c>
      <c r="H67" s="197">
        <v>495</v>
      </c>
    </row>
    <row r="68" spans="1:8" ht="15.75">
      <c r="A68" s="89" t="s">
        <v>206</v>
      </c>
      <c r="B68" s="91" t="s">
        <v>207</v>
      </c>
      <c r="C68" s="197">
        <v>11519</v>
      </c>
      <c r="D68" s="197">
        <v>10988</v>
      </c>
      <c r="E68" s="89" t="s">
        <v>212</v>
      </c>
      <c r="F68" s="93" t="s">
        <v>213</v>
      </c>
      <c r="G68" s="197">
        <v>425</v>
      </c>
      <c r="H68" s="197">
        <v>444</v>
      </c>
    </row>
    <row r="69" spans="1:8" ht="15.75">
      <c r="A69" s="89" t="s">
        <v>210</v>
      </c>
      <c r="B69" s="91" t="s">
        <v>211</v>
      </c>
      <c r="C69" s="197">
        <v>2688</v>
      </c>
      <c r="D69" s="197">
        <v>2846</v>
      </c>
      <c r="E69" s="201" t="s">
        <v>79</v>
      </c>
      <c r="F69" s="93" t="s">
        <v>216</v>
      </c>
      <c r="G69" s="197">
        <v>7</v>
      </c>
      <c r="H69" s="197">
        <f>455+7</f>
        <v>462</v>
      </c>
    </row>
    <row r="70" spans="1:8" ht="15.75">
      <c r="A70" s="89" t="s">
        <v>214</v>
      </c>
      <c r="B70" s="91" t="s">
        <v>215</v>
      </c>
      <c r="C70" s="197">
        <v>85</v>
      </c>
      <c r="D70" s="197">
        <v>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>
        <v>78</v>
      </c>
      <c r="E71" s="474" t="s">
        <v>47</v>
      </c>
      <c r="F71" s="95" t="s">
        <v>223</v>
      </c>
      <c r="G71" s="597">
        <f>G59+G60+G61+G69+G70</f>
        <v>7227</v>
      </c>
      <c r="H71" s="598">
        <f>H59+H60+H61+H69+H70</f>
        <v>7658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2+470</f>
        <v>472</v>
      </c>
      <c r="D75" s="197">
        <v>2636</v>
      </c>
      <c r="E75" s="485" t="s">
        <v>160</v>
      </c>
      <c r="F75" s="95" t="s">
        <v>233</v>
      </c>
      <c r="G75" s="478">
        <v>428</v>
      </c>
      <c r="H75" s="478">
        <v>452</v>
      </c>
    </row>
    <row r="76" spans="1:8" ht="15.75">
      <c r="A76" s="482" t="s">
        <v>77</v>
      </c>
      <c r="B76" s="96" t="s">
        <v>232</v>
      </c>
      <c r="C76" s="597">
        <f>SUM(C68:C75)</f>
        <v>14799</v>
      </c>
      <c r="D76" s="598">
        <f>SUM(D68:D75)</f>
        <v>16647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17</v>
      </c>
      <c r="H77" s="478">
        <v>26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464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7672</v>
      </c>
      <c r="H79" s="600">
        <f>H71+H73+H75+H77</f>
        <v>8136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464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464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f>201-182</f>
        <v>19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182</v>
      </c>
      <c r="D89" s="197">
        <v>264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201</v>
      </c>
      <c r="D92" s="598">
        <f>SUM(D88:D91)</f>
        <v>281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511</v>
      </c>
      <c r="D93" s="478">
        <v>771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15985</v>
      </c>
      <c r="D94" s="602">
        <f>D65+D76+D85+D92+D93</f>
        <v>17702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48063</v>
      </c>
      <c r="D95" s="604">
        <f>D94+D56</f>
        <v>48313</v>
      </c>
      <c r="E95" s="229" t="s">
        <v>942</v>
      </c>
      <c r="F95" s="489" t="s">
        <v>268</v>
      </c>
      <c r="G95" s="603">
        <f>G37+G40+G56+G79</f>
        <v>48063</v>
      </c>
      <c r="H95" s="604">
        <f>H37+H40+H56+H79</f>
        <v>48313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8">
        <f>pdeReportingDate</f>
        <v>43851</v>
      </c>
      <c r="C98" s="708"/>
      <c r="D98" s="708"/>
      <c r="E98" s="708"/>
      <c r="F98" s="708"/>
      <c r="G98" s="708"/>
      <c r="H98" s="708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4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4"/>
      <c r="B104" s="707"/>
      <c r="C104" s="707"/>
      <c r="D104" s="707"/>
      <c r="E104" s="707"/>
    </row>
    <row r="105" spans="1:13" ht="21.75" customHeight="1">
      <c r="A105" s="694"/>
      <c r="B105" s="707"/>
      <c r="C105" s="707"/>
      <c r="D105" s="707"/>
      <c r="E105" s="707"/>
      <c r="M105" s="98"/>
    </row>
    <row r="106" spans="1:5" ht="21.75" customHeight="1">
      <c r="A106" s="694"/>
      <c r="B106" s="707"/>
      <c r="C106" s="707"/>
      <c r="D106" s="707"/>
      <c r="E106" s="707"/>
    </row>
    <row r="107" spans="1:13" ht="21.75" customHeight="1">
      <c r="A107" s="694"/>
      <c r="B107" s="707"/>
      <c r="C107" s="707"/>
      <c r="D107" s="707"/>
      <c r="E107" s="707"/>
      <c r="M107" s="98"/>
    </row>
    <row r="108" spans="1:5" ht="21.75" customHeight="1">
      <c r="A108" s="694"/>
      <c r="B108" s="707"/>
      <c r="C108" s="707"/>
      <c r="D108" s="707"/>
      <c r="E108" s="707"/>
    </row>
    <row r="109" spans="1:13" ht="21.75" customHeight="1">
      <c r="A109" s="694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E40" sqref="E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159</v>
      </c>
      <c r="D12" s="316">
        <v>175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5027</v>
      </c>
      <c r="D13" s="316">
        <v>4903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207</v>
      </c>
      <c r="D14" s="316">
        <v>200</v>
      </c>
      <c r="E14" s="245" t="s">
        <v>285</v>
      </c>
      <c r="F14" s="240" t="s">
        <v>286</v>
      </c>
      <c r="G14" s="316">
        <v>9690</v>
      </c>
      <c r="H14" s="316">
        <v>8958</v>
      </c>
    </row>
    <row r="15" spans="1:8" ht="15.75">
      <c r="A15" s="194" t="s">
        <v>287</v>
      </c>
      <c r="B15" s="190" t="s">
        <v>288</v>
      </c>
      <c r="C15" s="316">
        <f>4990+23</f>
        <v>5013</v>
      </c>
      <c r="D15" s="316">
        <f>4861-9</f>
        <v>4852</v>
      </c>
      <c r="E15" s="245" t="s">
        <v>79</v>
      </c>
      <c r="F15" s="240" t="s">
        <v>289</v>
      </c>
      <c r="G15" s="316">
        <f>3+486+1057+6</f>
        <v>1552</v>
      </c>
      <c r="H15" s="316">
        <v>16</v>
      </c>
    </row>
    <row r="16" spans="1:8" ht="15.75">
      <c r="A16" s="194" t="s">
        <v>290</v>
      </c>
      <c r="B16" s="190" t="s">
        <v>291</v>
      </c>
      <c r="C16" s="316">
        <v>871</v>
      </c>
      <c r="D16" s="316">
        <v>855</v>
      </c>
      <c r="E16" s="236" t="s">
        <v>52</v>
      </c>
      <c r="F16" s="264" t="s">
        <v>292</v>
      </c>
      <c r="G16" s="628">
        <f>SUM(G12:G15)</f>
        <v>11242</v>
      </c>
      <c r="H16" s="629">
        <f>SUM(H12:H15)</f>
        <v>8974</v>
      </c>
    </row>
    <row r="17" spans="1:8" ht="31.5">
      <c r="A17" s="194" t="s">
        <v>293</v>
      </c>
      <c r="B17" s="190" t="s">
        <v>294</v>
      </c>
      <c r="C17" s="316">
        <v>18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9</v>
      </c>
      <c r="H18" s="639">
        <v>39</v>
      </c>
    </row>
    <row r="19" spans="1:8" ht="15.75">
      <c r="A19" s="194" t="s">
        <v>299</v>
      </c>
      <c r="B19" s="190" t="s">
        <v>300</v>
      </c>
      <c r="C19" s="316">
        <v>710</v>
      </c>
      <c r="D19" s="316">
        <v>-122</v>
      </c>
      <c r="E19" s="194" t="s">
        <v>301</v>
      </c>
      <c r="F19" s="237" t="s">
        <v>302</v>
      </c>
      <c r="G19" s="316">
        <v>6</v>
      </c>
      <c r="H19" s="316">
        <v>1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12005</v>
      </c>
      <c r="D22" s="629">
        <f>SUM(D12:D18)+D19</f>
        <v>10863</v>
      </c>
      <c r="E22" s="194" t="s">
        <v>309</v>
      </c>
      <c r="F22" s="237" t="s">
        <v>310</v>
      </c>
      <c r="G22" s="316">
        <v>838</v>
      </c>
      <c r="H22" s="317">
        <v>230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1713</v>
      </c>
    </row>
    <row r="25" spans="1:8" ht="31.5">
      <c r="A25" s="194" t="s">
        <v>316</v>
      </c>
      <c r="B25" s="237" t="s">
        <v>317</v>
      </c>
      <c r="C25" s="316">
        <v>8</v>
      </c>
      <c r="D25" s="316"/>
      <c r="E25" s="194" t="s">
        <v>318</v>
      </c>
      <c r="F25" s="237" t="s">
        <v>319</v>
      </c>
      <c r="G25" s="316"/>
      <c r="H25" s="317">
        <v>1</v>
      </c>
    </row>
    <row r="26" spans="1:8" ht="31.5">
      <c r="A26" s="194" t="s">
        <v>320</v>
      </c>
      <c r="B26" s="237" t="s">
        <v>321</v>
      </c>
      <c r="C26" s="316"/>
      <c r="D26" s="316">
        <v>31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838</v>
      </c>
      <c r="H27" s="629">
        <f>SUM(H22:H26)</f>
        <v>1944</v>
      </c>
    </row>
    <row r="28" spans="1:8" ht="15.75">
      <c r="A28" s="194" t="s">
        <v>79</v>
      </c>
      <c r="B28" s="237" t="s">
        <v>327</v>
      </c>
      <c r="C28" s="316">
        <v>10</v>
      </c>
      <c r="D28" s="316">
        <v>11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</v>
      </c>
      <c r="D29" s="629">
        <f>SUM(D25:D28)</f>
        <v>42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12024</v>
      </c>
      <c r="D31" s="635">
        <f>D29+D22</f>
        <v>10905</v>
      </c>
      <c r="E31" s="251" t="s">
        <v>824</v>
      </c>
      <c r="F31" s="266" t="s">
        <v>331</v>
      </c>
      <c r="G31" s="253">
        <f>G16+G18+G27</f>
        <v>12089</v>
      </c>
      <c r="H31" s="254">
        <f>H16+H18+H27</f>
        <v>10957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65</v>
      </c>
      <c r="D33" s="244">
        <f>IF((H31-D31)&gt;0,H31-D31,0)</f>
        <v>52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12024</v>
      </c>
      <c r="D36" s="637">
        <f>D31-D34+D35</f>
        <v>10905</v>
      </c>
      <c r="E36" s="262" t="s">
        <v>346</v>
      </c>
      <c r="F36" s="256" t="s">
        <v>347</v>
      </c>
      <c r="G36" s="267">
        <f>G35-G34+G31</f>
        <v>12089</v>
      </c>
      <c r="H36" s="268">
        <f>H35-H34+H31</f>
        <v>10957</v>
      </c>
    </row>
    <row r="37" spans="1:8" ht="15.75">
      <c r="A37" s="261" t="s">
        <v>348</v>
      </c>
      <c r="B37" s="231" t="s">
        <v>349</v>
      </c>
      <c r="C37" s="634">
        <f>IF((G36-C36)&gt;0,G36-C36,0)</f>
        <v>65</v>
      </c>
      <c r="D37" s="635">
        <f>IF((H36-D36)&gt;0,H36-D36,0)</f>
        <v>52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-63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-63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65</v>
      </c>
      <c r="D42" s="244">
        <f>+IF((H36-D36-D38)&gt;0,H36-D36-D38,0)</f>
        <v>115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65</v>
      </c>
      <c r="D44" s="268">
        <f>IF(H42=0,IF(D42-D43&gt;0,D42-D43+H43,0),IF(H42-H43&lt;0,H43-H42+D42,0))</f>
        <v>115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12089</v>
      </c>
      <c r="D45" s="631">
        <f>D36+D38+D42</f>
        <v>10957</v>
      </c>
      <c r="E45" s="270" t="s">
        <v>373</v>
      </c>
      <c r="F45" s="272" t="s">
        <v>374</v>
      </c>
      <c r="G45" s="630">
        <f>G42+G36</f>
        <v>12089</v>
      </c>
      <c r="H45" s="631">
        <f>H42+H36</f>
        <v>10957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8">
        <f>pdeReportingDate</f>
        <v>43851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4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4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4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4"/>
      <c r="B58" s="707"/>
      <c r="C58" s="707"/>
      <c r="D58" s="707"/>
      <c r="E58" s="707"/>
      <c r="F58" s="574"/>
      <c r="G58" s="45"/>
      <c r="H58" s="42"/>
    </row>
    <row r="59" spans="1:8" ht="15.75">
      <c r="A59" s="694"/>
      <c r="B59" s="707"/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9644</v>
      </c>
      <c r="D11" s="197">
        <v>8173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-5092</v>
      </c>
      <c r="D12" s="197">
        <v>-4859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-5420</v>
      </c>
      <c r="D14" s="197">
        <v>-4938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-1254</v>
      </c>
      <c r="D15" s="197">
        <v>-1045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7">
        <v>-30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</v>
      </c>
      <c r="D20" s="197">
        <v>-32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-2150</v>
      </c>
      <c r="D21" s="658">
        <f>SUM(D11:D20)</f>
        <v>-2731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-15-671</f>
        <v>-686</v>
      </c>
      <c r="D23" s="197">
        <f>-68-623</f>
        <v>-691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-2447</v>
      </c>
      <c r="D25" s="197">
        <v>-3131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3864</v>
      </c>
      <c r="D26" s="197">
        <v>1635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</v>
      </c>
      <c r="D27" s="197">
        <v>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</v>
      </c>
      <c r="D28" s="197">
        <v>-14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2158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1048</v>
      </c>
      <c r="D32" s="197">
        <v>1765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1780</v>
      </c>
      <c r="D33" s="658">
        <f>SUM(D23:D32)</f>
        <v>1726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300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-10</v>
      </c>
      <c r="D40" s="197">
        <f>-115-10</f>
        <v>-125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290</v>
      </c>
      <c r="D43" s="660">
        <f>SUM(D35:D42)</f>
        <v>-125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-80</v>
      </c>
      <c r="D44" s="307">
        <f>D43+D33+D21</f>
        <v>-1130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281</v>
      </c>
      <c r="D45" s="309">
        <v>1411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201</v>
      </c>
      <c r="D46" s="311">
        <f>D45+D44</f>
        <v>281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201</v>
      </c>
      <c r="D47" s="298">
        <v>281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8">
        <f>pdeReportingDate</f>
        <v>43851</v>
      </c>
      <c r="C54" s="708"/>
      <c r="D54" s="708"/>
      <c r="E54" s="708"/>
      <c r="F54" s="695"/>
      <c r="G54" s="695"/>
      <c r="H54" s="695"/>
      <c r="M54" s="98"/>
    </row>
    <row r="55" spans="1:13" s="42" customFormat="1" ht="15.75">
      <c r="A55" s="692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3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3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3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4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694"/>
      <c r="B62" s="707"/>
      <c r="C62" s="707"/>
      <c r="D62" s="707"/>
      <c r="E62" s="707"/>
      <c r="F62" s="574"/>
      <c r="G62" s="45"/>
      <c r="H62" s="42"/>
    </row>
    <row r="63" spans="1:8" ht="15.75">
      <c r="A63" s="694"/>
      <c r="B63" s="707"/>
      <c r="C63" s="707"/>
      <c r="D63" s="707"/>
      <c r="E63" s="707"/>
      <c r="F63" s="574"/>
      <c r="G63" s="45"/>
      <c r="H63" s="42"/>
    </row>
    <row r="64" spans="1:8" ht="15.75">
      <c r="A64" s="694"/>
      <c r="B64" s="707"/>
      <c r="C64" s="707"/>
      <c r="D64" s="707"/>
      <c r="E64" s="707"/>
      <c r="F64" s="574"/>
      <c r="G64" s="45"/>
      <c r="H64" s="42"/>
    </row>
    <row r="65" spans="1:8" ht="15.75">
      <c r="A65" s="694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2" t="s">
        <v>453</v>
      </c>
      <c r="B8" s="705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3"/>
      <c r="B9" s="706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04"/>
      <c r="B10" s="719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8546</v>
      </c>
      <c r="F13" s="584">
        <f>'1-Баланс'!H23</f>
        <v>328</v>
      </c>
      <c r="G13" s="584">
        <f>'1-Баланс'!H24</f>
        <v>0</v>
      </c>
      <c r="H13" s="585">
        <v>1135</v>
      </c>
      <c r="I13" s="584">
        <f>'1-Баланс'!H29+'1-Баланс'!H32</f>
        <v>1116</v>
      </c>
      <c r="J13" s="584">
        <f>'1-Баланс'!H30+'1-Баланс'!H33</f>
        <v>-571</v>
      </c>
      <c r="K13" s="585"/>
      <c r="L13" s="584">
        <f>SUM(C13:K13)</f>
        <v>40166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8546</v>
      </c>
      <c r="F17" s="652">
        <f t="shared" si="2"/>
        <v>328</v>
      </c>
      <c r="G17" s="652">
        <f t="shared" si="2"/>
        <v>0</v>
      </c>
      <c r="H17" s="652">
        <f t="shared" si="2"/>
        <v>1135</v>
      </c>
      <c r="I17" s="652">
        <f t="shared" si="2"/>
        <v>1116</v>
      </c>
      <c r="J17" s="652">
        <f t="shared" si="2"/>
        <v>-571</v>
      </c>
      <c r="K17" s="652">
        <f t="shared" si="2"/>
        <v>0</v>
      </c>
      <c r="L17" s="584">
        <f t="shared" si="1"/>
        <v>40166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65</v>
      </c>
      <c r="J18" s="584">
        <f>+'1-Баланс'!G33</f>
        <v>0</v>
      </c>
      <c r="K18" s="585"/>
      <c r="L18" s="584">
        <f t="shared" si="1"/>
        <v>65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115</v>
      </c>
      <c r="G30" s="316"/>
      <c r="H30" s="316"/>
      <c r="I30" s="316">
        <v>-115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8546</v>
      </c>
      <c r="F31" s="652">
        <f t="shared" si="6"/>
        <v>443</v>
      </c>
      <c r="G31" s="652">
        <f t="shared" si="6"/>
        <v>0</v>
      </c>
      <c r="H31" s="652">
        <f t="shared" si="6"/>
        <v>1135</v>
      </c>
      <c r="I31" s="652">
        <f t="shared" si="6"/>
        <v>1066</v>
      </c>
      <c r="J31" s="652">
        <f t="shared" si="6"/>
        <v>-571</v>
      </c>
      <c r="K31" s="652">
        <f t="shared" si="6"/>
        <v>0</v>
      </c>
      <c r="L31" s="584">
        <f t="shared" si="1"/>
        <v>40231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8546</v>
      </c>
      <c r="F34" s="587">
        <f t="shared" si="7"/>
        <v>443</v>
      </c>
      <c r="G34" s="587">
        <f t="shared" si="7"/>
        <v>0</v>
      </c>
      <c r="H34" s="587">
        <f t="shared" si="7"/>
        <v>1135</v>
      </c>
      <c r="I34" s="587">
        <f t="shared" si="7"/>
        <v>1066</v>
      </c>
      <c r="J34" s="587">
        <f t="shared" si="7"/>
        <v>-571</v>
      </c>
      <c r="K34" s="587">
        <f t="shared" si="7"/>
        <v>0</v>
      </c>
      <c r="L34" s="650">
        <f t="shared" si="1"/>
        <v>40231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8">
        <f>pdeReportingDate</f>
        <v>43851</v>
      </c>
      <c r="C38" s="708"/>
      <c r="D38" s="708"/>
      <c r="E38" s="708"/>
      <c r="F38" s="708"/>
      <c r="G38" s="708"/>
      <c r="H38" s="708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4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4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4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4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4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4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4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1002</v>
      </c>
      <c r="B13" s="678"/>
      <c r="C13" s="92">
        <v>620</v>
      </c>
      <c r="D13" s="92">
        <v>100</v>
      </c>
      <c r="E13" s="92"/>
      <c r="F13" s="469">
        <f aca="true" t="shared" si="0" ref="F13:F26">C13-E13</f>
        <v>620</v>
      </c>
    </row>
    <row r="14" spans="1:6" ht="15.75">
      <c r="A14" s="677" t="s">
        <v>1003</v>
      </c>
      <c r="B14" s="678"/>
      <c r="C14" s="92">
        <v>1000</v>
      </c>
      <c r="D14" s="92">
        <v>100</v>
      </c>
      <c r="E14" s="92"/>
      <c r="F14" s="469">
        <f t="shared" si="0"/>
        <v>1000</v>
      </c>
    </row>
    <row r="15" spans="1:6" ht="15.75">
      <c r="A15" s="677" t="s">
        <v>1004</v>
      </c>
      <c r="B15" s="678"/>
      <c r="C15" s="92">
        <v>940</v>
      </c>
      <c r="D15" s="92">
        <v>90</v>
      </c>
      <c r="E15" s="92"/>
      <c r="F15" s="469">
        <f t="shared" si="0"/>
        <v>940</v>
      </c>
    </row>
    <row r="16" spans="1:6" ht="15.75">
      <c r="A16" s="677" t="s">
        <v>1005</v>
      </c>
      <c r="B16" s="678"/>
      <c r="C16" s="92">
        <v>20</v>
      </c>
      <c r="D16" s="92">
        <v>100</v>
      </c>
      <c r="E16" s="92"/>
      <c r="F16" s="469">
        <f t="shared" si="0"/>
        <v>20</v>
      </c>
    </row>
    <row r="17" spans="1:6" ht="15.75">
      <c r="A17" s="677" t="s">
        <v>838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2910</v>
      </c>
      <c r="D27" s="472"/>
      <c r="E27" s="472">
        <f>SUM(E12:E26)</f>
        <v>0</v>
      </c>
      <c r="F27" s="472">
        <f>SUM(F12:F26)</f>
        <v>2910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999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1000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2910</v>
      </c>
      <c r="D79" s="472"/>
      <c r="E79" s="472">
        <f>E78+E61+E44+E27</f>
        <v>0</v>
      </c>
      <c r="F79" s="472">
        <f>F78+F61+F44+F27</f>
        <v>2910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8">
        <f>pdeReportingDate</f>
        <v>43851</v>
      </c>
      <c r="C151" s="708"/>
      <c r="D151" s="708"/>
      <c r="E151" s="708"/>
      <c r="F151" s="708"/>
      <c r="G151" s="708"/>
      <c r="H151" s="708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4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4"/>
      <c r="B157" s="707"/>
      <c r="C157" s="707"/>
      <c r="D157" s="707"/>
      <c r="E157" s="707"/>
      <c r="F157" s="574"/>
      <c r="G157" s="45"/>
      <c r="H157" s="42"/>
    </row>
    <row r="158" spans="1:8" ht="15.75">
      <c r="A158" s="694"/>
      <c r="B158" s="707"/>
      <c r="C158" s="707"/>
      <c r="D158" s="707"/>
      <c r="E158" s="707"/>
      <c r="F158" s="574"/>
      <c r="G158" s="45"/>
      <c r="H158" s="42"/>
    </row>
    <row r="159" spans="1:8" ht="15.75">
      <c r="A159" s="694"/>
      <c r="B159" s="707"/>
      <c r="C159" s="707"/>
      <c r="D159" s="707"/>
      <c r="E159" s="707"/>
      <c r="F159" s="574"/>
      <c r="G159" s="45"/>
      <c r="H159" s="42"/>
    </row>
    <row r="160" spans="1:8" ht="15.75">
      <c r="A160" s="694"/>
      <c r="B160" s="707"/>
      <c r="C160" s="707"/>
      <c r="D160" s="707"/>
      <c r="E160" s="707"/>
      <c r="F160" s="574"/>
      <c r="G160" s="45"/>
      <c r="H160" s="42"/>
    </row>
    <row r="161" spans="1:8" ht="15.75">
      <c r="A161" s="694"/>
      <c r="B161" s="707"/>
      <c r="C161" s="707"/>
      <c r="D161" s="707"/>
      <c r="E161" s="707"/>
      <c r="F161" s="574"/>
      <c r="G161" s="45"/>
      <c r="H161" s="42"/>
    </row>
    <row r="162" spans="1:8" ht="15.75">
      <c r="A162" s="694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J30" sqref="J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765</v>
      </c>
      <c r="E13" s="328">
        <v>11</v>
      </c>
      <c r="F13" s="328">
        <v>341</v>
      </c>
      <c r="G13" s="329">
        <f t="shared" si="2"/>
        <v>435</v>
      </c>
      <c r="H13" s="328"/>
      <c r="I13" s="328"/>
      <c r="J13" s="329">
        <f t="shared" si="3"/>
        <v>435</v>
      </c>
      <c r="K13" s="328">
        <v>503</v>
      </c>
      <c r="L13" s="328">
        <v>60</v>
      </c>
      <c r="M13" s="328">
        <v>321</v>
      </c>
      <c r="N13" s="329">
        <f t="shared" si="4"/>
        <v>242</v>
      </c>
      <c r="O13" s="328"/>
      <c r="P13" s="328"/>
      <c r="Q13" s="329">
        <f t="shared" si="0"/>
        <v>242</v>
      </c>
      <c r="R13" s="340">
        <f t="shared" si="1"/>
        <v>193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</v>
      </c>
      <c r="E15" s="328"/>
      <c r="F15" s="328">
        <v>25</v>
      </c>
      <c r="G15" s="329">
        <f t="shared" si="2"/>
        <v>76</v>
      </c>
      <c r="H15" s="328"/>
      <c r="I15" s="328"/>
      <c r="J15" s="329">
        <f t="shared" si="3"/>
        <v>76</v>
      </c>
      <c r="K15" s="328">
        <v>72</v>
      </c>
      <c r="L15" s="328">
        <v>13</v>
      </c>
      <c r="M15" s="328">
        <v>25</v>
      </c>
      <c r="N15" s="329">
        <f t="shared" si="4"/>
        <v>60</v>
      </c>
      <c r="O15" s="328"/>
      <c r="P15" s="328"/>
      <c r="Q15" s="329">
        <f t="shared" si="0"/>
        <v>60</v>
      </c>
      <c r="R15" s="340">
        <f t="shared" si="1"/>
        <v>16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616</v>
      </c>
      <c r="E16" s="328">
        <v>56</v>
      </c>
      <c r="F16" s="328">
        <v>50</v>
      </c>
      <c r="G16" s="329">
        <f t="shared" si="2"/>
        <v>622</v>
      </c>
      <c r="H16" s="328"/>
      <c r="I16" s="328"/>
      <c r="J16" s="329">
        <f t="shared" si="3"/>
        <v>622</v>
      </c>
      <c r="K16" s="328">
        <v>398</v>
      </c>
      <c r="L16" s="328">
        <v>75</v>
      </c>
      <c r="M16" s="328">
        <v>51</v>
      </c>
      <c r="N16" s="329">
        <f t="shared" si="4"/>
        <v>422</v>
      </c>
      <c r="O16" s="328"/>
      <c r="P16" s="328"/>
      <c r="Q16" s="329">
        <f t="shared" si="0"/>
        <v>422</v>
      </c>
      <c r="R16" s="340">
        <f t="shared" si="1"/>
        <v>200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1482</v>
      </c>
      <c r="E19" s="330">
        <f>SUM(E11:E18)</f>
        <v>67</v>
      </c>
      <c r="F19" s="330">
        <f>SUM(F11:F18)</f>
        <v>416</v>
      </c>
      <c r="G19" s="329">
        <f t="shared" si="2"/>
        <v>1133</v>
      </c>
      <c r="H19" s="330">
        <f>SUM(H11:H18)</f>
        <v>0</v>
      </c>
      <c r="I19" s="330">
        <f>SUM(I11:I18)</f>
        <v>0</v>
      </c>
      <c r="J19" s="329">
        <f t="shared" si="3"/>
        <v>1133</v>
      </c>
      <c r="K19" s="330">
        <f>SUM(K11:K18)</f>
        <v>973</v>
      </c>
      <c r="L19" s="330">
        <f>SUM(L11:L18)</f>
        <v>148</v>
      </c>
      <c r="M19" s="330">
        <f>SUM(M11:M18)</f>
        <v>397</v>
      </c>
      <c r="N19" s="329">
        <f t="shared" si="4"/>
        <v>724</v>
      </c>
      <c r="O19" s="330">
        <f>SUM(O11:O18)</f>
        <v>0</v>
      </c>
      <c r="P19" s="330">
        <f>SUM(P11:P18)</f>
        <v>0</v>
      </c>
      <c r="Q19" s="329">
        <f t="shared" si="0"/>
        <v>724</v>
      </c>
      <c r="R19" s="340">
        <f t="shared" si="1"/>
        <v>409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12718</v>
      </c>
      <c r="E23" s="328">
        <v>619</v>
      </c>
      <c r="F23" s="328"/>
      <c r="G23" s="329">
        <f t="shared" si="2"/>
        <v>13337</v>
      </c>
      <c r="H23" s="328"/>
      <c r="I23" s="328"/>
      <c r="J23" s="329">
        <f t="shared" si="3"/>
        <v>13337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13337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734</v>
      </c>
      <c r="E24" s="328">
        <v>8</v>
      </c>
      <c r="F24" s="328"/>
      <c r="G24" s="329">
        <f t="shared" si="2"/>
        <v>742</v>
      </c>
      <c r="H24" s="328"/>
      <c r="I24" s="328"/>
      <c r="J24" s="329">
        <f t="shared" si="3"/>
        <v>742</v>
      </c>
      <c r="K24" s="328">
        <v>723</v>
      </c>
      <c r="L24" s="328">
        <v>9</v>
      </c>
      <c r="M24" s="328"/>
      <c r="N24" s="329">
        <f t="shared" si="4"/>
        <v>732</v>
      </c>
      <c r="O24" s="328"/>
      <c r="P24" s="328"/>
      <c r="Q24" s="329">
        <f t="shared" si="0"/>
        <v>732</v>
      </c>
      <c r="R24" s="340">
        <f t="shared" si="1"/>
        <v>10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3971</v>
      </c>
      <c r="E26" s="328">
        <v>331</v>
      </c>
      <c r="F26" s="328"/>
      <c r="G26" s="329">
        <f t="shared" si="2"/>
        <v>4302</v>
      </c>
      <c r="H26" s="328"/>
      <c r="I26" s="328"/>
      <c r="J26" s="329">
        <f t="shared" si="3"/>
        <v>4302</v>
      </c>
      <c r="K26" s="328">
        <v>1</v>
      </c>
      <c r="L26" s="328">
        <f>48+1</f>
        <v>49</v>
      </c>
      <c r="M26" s="328"/>
      <c r="N26" s="329">
        <f t="shared" si="4"/>
        <v>50</v>
      </c>
      <c r="O26" s="328"/>
      <c r="P26" s="328"/>
      <c r="Q26" s="329">
        <f t="shared" si="0"/>
        <v>50</v>
      </c>
      <c r="R26" s="340">
        <f t="shared" si="1"/>
        <v>4252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17423</v>
      </c>
      <c r="E27" s="332">
        <f aca="true" t="shared" si="5" ref="E27:P27">SUM(E23:E26)</f>
        <v>958</v>
      </c>
      <c r="F27" s="332">
        <f t="shared" si="5"/>
        <v>0</v>
      </c>
      <c r="G27" s="333">
        <f t="shared" si="2"/>
        <v>18381</v>
      </c>
      <c r="H27" s="332">
        <f t="shared" si="5"/>
        <v>0</v>
      </c>
      <c r="I27" s="332">
        <f t="shared" si="5"/>
        <v>0</v>
      </c>
      <c r="J27" s="333">
        <f t="shared" si="3"/>
        <v>18381</v>
      </c>
      <c r="K27" s="332">
        <f t="shared" si="5"/>
        <v>724</v>
      </c>
      <c r="L27" s="332">
        <f t="shared" si="5"/>
        <v>58</v>
      </c>
      <c r="M27" s="332">
        <f t="shared" si="5"/>
        <v>0</v>
      </c>
      <c r="N27" s="333">
        <f t="shared" si="4"/>
        <v>782</v>
      </c>
      <c r="O27" s="332">
        <f t="shared" si="5"/>
        <v>0</v>
      </c>
      <c r="P27" s="332">
        <f t="shared" si="5"/>
        <v>0</v>
      </c>
      <c r="Q27" s="333">
        <f t="shared" si="0"/>
        <v>782</v>
      </c>
      <c r="R27" s="343">
        <f t="shared" si="1"/>
        <v>17599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3484</v>
      </c>
      <c r="E29" s="335">
        <f aca="true" t="shared" si="6" ref="E29:P29">SUM(E30:E33)</f>
        <v>6</v>
      </c>
      <c r="F29" s="335">
        <f t="shared" si="6"/>
        <v>0</v>
      </c>
      <c r="G29" s="336">
        <f t="shared" si="2"/>
        <v>3490</v>
      </c>
      <c r="H29" s="335">
        <f t="shared" si="6"/>
        <v>0</v>
      </c>
      <c r="I29" s="335">
        <f t="shared" si="6"/>
        <v>116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3484</v>
      </c>
      <c r="E30" s="328">
        <v>6</v>
      </c>
      <c r="F30" s="328"/>
      <c r="G30" s="329">
        <f t="shared" si="2"/>
        <v>3490</v>
      </c>
      <c r="H30" s="328"/>
      <c r="I30" s="328">
        <v>116</v>
      </c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3484</v>
      </c>
      <c r="E40" s="330">
        <f aca="true" t="shared" si="10" ref="E40:P40">E29+E34+E39</f>
        <v>6</v>
      </c>
      <c r="F40" s="330">
        <f t="shared" si="10"/>
        <v>0</v>
      </c>
      <c r="G40" s="329">
        <f t="shared" si="2"/>
        <v>3490</v>
      </c>
      <c r="H40" s="330">
        <f t="shared" si="10"/>
        <v>0</v>
      </c>
      <c r="I40" s="330">
        <f t="shared" si="10"/>
        <v>116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22497</v>
      </c>
      <c r="E42" s="349">
        <f>E19+E20+E21+E27+E40+E41</f>
        <v>1031</v>
      </c>
      <c r="F42" s="349">
        <f aca="true" t="shared" si="11" ref="F42:R42">F19+F20+F21+F27+F40+F41</f>
        <v>416</v>
      </c>
      <c r="G42" s="349">
        <f t="shared" si="11"/>
        <v>23112</v>
      </c>
      <c r="H42" s="349">
        <f t="shared" si="11"/>
        <v>0</v>
      </c>
      <c r="I42" s="349">
        <f t="shared" si="11"/>
        <v>116</v>
      </c>
      <c r="J42" s="349">
        <f t="shared" si="11"/>
        <v>22996</v>
      </c>
      <c r="K42" s="349">
        <f t="shared" si="11"/>
        <v>1697</v>
      </c>
      <c r="L42" s="349">
        <f t="shared" si="11"/>
        <v>206</v>
      </c>
      <c r="M42" s="349">
        <f t="shared" si="11"/>
        <v>397</v>
      </c>
      <c r="N42" s="349">
        <f t="shared" si="11"/>
        <v>1506</v>
      </c>
      <c r="O42" s="349">
        <f t="shared" si="11"/>
        <v>0</v>
      </c>
      <c r="P42" s="349">
        <f t="shared" si="11"/>
        <v>0</v>
      </c>
      <c r="Q42" s="349">
        <f t="shared" si="11"/>
        <v>1506</v>
      </c>
      <c r="R42" s="350">
        <f t="shared" si="11"/>
        <v>21490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8">
        <f>pdeReportingDate</f>
        <v>43851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4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4"/>
      <c r="C51" s="707"/>
      <c r="D51" s="707"/>
      <c r="E51" s="707"/>
      <c r="F51" s="707"/>
      <c r="G51" s="574"/>
      <c r="H51" s="45"/>
      <c r="I51" s="42"/>
    </row>
    <row r="52" spans="2:9" ht="15.75">
      <c r="B52" s="694"/>
      <c r="C52" s="707"/>
      <c r="D52" s="707"/>
      <c r="E52" s="707"/>
      <c r="F52" s="707"/>
      <c r="G52" s="574"/>
      <c r="H52" s="45"/>
      <c r="I52" s="42"/>
    </row>
    <row r="53" spans="2:9" ht="15.75">
      <c r="B53" s="694"/>
      <c r="C53" s="707"/>
      <c r="D53" s="707"/>
      <c r="E53" s="707"/>
      <c r="F53" s="707"/>
      <c r="G53" s="574"/>
      <c r="H53" s="45"/>
      <c r="I53" s="42"/>
    </row>
    <row r="54" spans="2:9" ht="15.75">
      <c r="B54" s="694"/>
      <c r="C54" s="707"/>
      <c r="D54" s="707"/>
      <c r="E54" s="707"/>
      <c r="F54" s="707"/>
      <c r="G54" s="574"/>
      <c r="H54" s="45"/>
      <c r="I54" s="42"/>
    </row>
    <row r="55" spans="2:9" ht="15.75">
      <c r="B55" s="694"/>
      <c r="C55" s="707"/>
      <c r="D55" s="707"/>
      <c r="E55" s="707"/>
      <c r="F55" s="707"/>
      <c r="G55" s="574"/>
      <c r="H55" s="45"/>
      <c r="I55" s="42"/>
    </row>
    <row r="56" spans="2:9" ht="15.75">
      <c r="B56" s="694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10948</v>
      </c>
      <c r="D13" s="362">
        <f>SUM(D14:D16)</f>
        <v>0</v>
      </c>
      <c r="E13" s="369">
        <f>SUM(E14:E16)</f>
        <v>10948</v>
      </c>
      <c r="F13" s="133"/>
    </row>
    <row r="14" spans="1:6" ht="15.75">
      <c r="A14" s="370" t="s">
        <v>596</v>
      </c>
      <c r="B14" s="135" t="s">
        <v>597</v>
      </c>
      <c r="C14" s="368">
        <v>10948</v>
      </c>
      <c r="D14" s="368"/>
      <c r="E14" s="369">
        <f aca="true" t="shared" si="0" ref="E14:E44">C14-D14</f>
        <v>10948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10948</v>
      </c>
      <c r="D21" s="440">
        <f>D13+D17+D18</f>
        <v>0</v>
      </c>
      <c r="E21" s="441">
        <f>E13+E17+E18</f>
        <v>10948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104</v>
      </c>
      <c r="D23" s="443"/>
      <c r="E23" s="442">
        <f t="shared" si="0"/>
        <v>104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11519</v>
      </c>
      <c r="D26" s="362">
        <f>SUM(D27:D29)</f>
        <v>11519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592</v>
      </c>
      <c r="D27" s="368">
        <v>592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1429</v>
      </c>
      <c r="D28" s="368">
        <v>1429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2688</v>
      </c>
      <c r="D30" s="368">
        <v>2688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85</v>
      </c>
      <c r="D31" s="368">
        <v>85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7</v>
      </c>
      <c r="D36" s="368">
        <v>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472</v>
      </c>
      <c r="D40" s="362">
        <f>SUM(D41:D44)</f>
        <v>472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472</v>
      </c>
      <c r="D44" s="368">
        <v>472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14799</v>
      </c>
      <c r="D45" s="438">
        <f>D26+D30+D31+D33+D32+D34+D35+D40</f>
        <v>14799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25851</v>
      </c>
      <c r="D46" s="444">
        <f>D45+D23+D21+D11</f>
        <v>14799</v>
      </c>
      <c r="E46" s="445">
        <f>E45+E23+E21+E11</f>
        <v>11052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149</v>
      </c>
      <c r="D66" s="197"/>
      <c r="E66" s="136">
        <f t="shared" si="1"/>
        <v>149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149</v>
      </c>
      <c r="D68" s="435">
        <f>D54+D58+D63+D64+D65+D66</f>
        <v>0</v>
      </c>
      <c r="E68" s="436">
        <f t="shared" si="1"/>
        <v>149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3857</v>
      </c>
      <c r="D73" s="137">
        <f>SUM(D74:D76)</f>
        <v>3857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311</v>
      </c>
      <c r="D74" s="197">
        <v>311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3546</v>
      </c>
      <c r="D76" s="197">
        <v>3546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49</v>
      </c>
      <c r="D82" s="138">
        <f>SUM(D83:D86)</f>
        <v>49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49</v>
      </c>
      <c r="D86" s="197">
        <v>49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3314</v>
      </c>
      <c r="D87" s="134">
        <f>SUM(D88:D92)+D96</f>
        <v>3314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1998</v>
      </c>
      <c r="D89" s="197">
        <v>1998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41</v>
      </c>
      <c r="D90" s="197">
        <v>41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496</v>
      </c>
      <c r="D91" s="197">
        <v>496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425</v>
      </c>
      <c r="D92" s="138">
        <f>SUM(D93:D95)</f>
        <v>425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320</v>
      </c>
      <c r="D94" s="197">
        <v>320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105</v>
      </c>
      <c r="D95" s="197">
        <v>105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354</v>
      </c>
      <c r="D96" s="197">
        <v>354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7227</v>
      </c>
      <c r="D98" s="433">
        <f>D87+D82+D77+D73+D97</f>
        <v>7227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7387</v>
      </c>
      <c r="D99" s="427">
        <f>D98+D70+D68</f>
        <v>7227</v>
      </c>
      <c r="E99" s="427">
        <f>E98+E70+E68</f>
        <v>160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8">
        <f>pdeReportingDate</f>
        <v>43851</v>
      </c>
      <c r="C111" s="708"/>
      <c r="D111" s="708"/>
      <c r="E111" s="708"/>
      <c r="F111" s="708"/>
      <c r="G111" s="52"/>
      <c r="H111" s="52"/>
    </row>
    <row r="112" spans="1:8" ht="15.75">
      <c r="A112" s="692"/>
      <c r="B112" s="708"/>
      <c r="C112" s="708"/>
      <c r="D112" s="708"/>
      <c r="E112" s="708"/>
      <c r="F112" s="708"/>
      <c r="G112" s="52"/>
      <c r="H112" s="52"/>
    </row>
    <row r="113" spans="1:8" ht="15.75">
      <c r="A113" s="693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3"/>
      <c r="B114" s="709"/>
      <c r="C114" s="709"/>
      <c r="D114" s="709"/>
      <c r="E114" s="709"/>
      <c r="F114" s="709"/>
      <c r="G114" s="80"/>
      <c r="H114" s="80"/>
    </row>
    <row r="115" spans="1:8" ht="15.75">
      <c r="A115" s="693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4"/>
      <c r="B116" s="711" t="str">
        <f>Начална!B17</f>
        <v>Виктория Миткова</v>
      </c>
      <c r="C116" s="707"/>
      <c r="D116" s="707"/>
      <c r="E116" s="707"/>
      <c r="F116" s="707"/>
      <c r="G116" s="694"/>
      <c r="H116" s="694"/>
    </row>
    <row r="117" spans="1:8" ht="15.75" customHeight="1">
      <c r="A117" s="694"/>
      <c r="B117" s="707"/>
      <c r="C117" s="707"/>
      <c r="D117" s="707"/>
      <c r="E117" s="707"/>
      <c r="F117" s="707"/>
      <c r="G117" s="694"/>
      <c r="H117" s="694"/>
    </row>
    <row r="118" spans="1:8" ht="15.75" customHeight="1">
      <c r="A118" s="694"/>
      <c r="B118" s="707"/>
      <c r="C118" s="707"/>
      <c r="D118" s="707"/>
      <c r="E118" s="707"/>
      <c r="F118" s="707"/>
      <c r="G118" s="694"/>
      <c r="H118" s="694"/>
    </row>
    <row r="119" spans="1:8" ht="15.75" customHeight="1">
      <c r="A119" s="694"/>
      <c r="B119" s="707"/>
      <c r="C119" s="707"/>
      <c r="D119" s="707"/>
      <c r="E119" s="707"/>
      <c r="F119" s="707"/>
      <c r="G119" s="694"/>
      <c r="H119" s="694"/>
    </row>
    <row r="120" spans="1:8" ht="15.75">
      <c r="A120" s="694"/>
      <c r="B120" s="707"/>
      <c r="C120" s="707"/>
      <c r="D120" s="707"/>
      <c r="E120" s="707"/>
      <c r="F120" s="707"/>
      <c r="G120" s="694"/>
      <c r="H120" s="694"/>
    </row>
    <row r="121" spans="1:8" ht="15.75">
      <c r="A121" s="694"/>
      <c r="B121" s="707"/>
      <c r="C121" s="707"/>
      <c r="D121" s="707"/>
      <c r="E121" s="707"/>
      <c r="F121" s="707"/>
      <c r="G121" s="694"/>
      <c r="H121" s="694"/>
    </row>
    <row r="122" spans="1:8" ht="15.75">
      <c r="A122" s="694"/>
      <c r="B122" s="707"/>
      <c r="C122" s="707"/>
      <c r="D122" s="707"/>
      <c r="E122" s="707"/>
      <c r="F122" s="707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8">
        <f>pdeReportingDate</f>
        <v>43851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2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3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3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3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4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4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4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4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4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4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4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2020-01-30T14:49:03Z</dcterms:modified>
  <cp:category/>
  <cp:version/>
  <cp:contentType/>
  <cp:contentStatus/>
</cp:coreProperties>
</file>