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285" yWindow="65521" windowWidth="3870" windowHeight="12525" tabRatio="91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5">'справка №6'!$A$1:$F$111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<sst xmlns="http://schemas.openxmlformats.org/spreadsheetml/2006/main" count="1063" uniqueCount="874">
  <si>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</si>
  <si>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</si>
  <si>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</si>
  <si>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</si>
  <si>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</si>
  <si>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</si>
  <si>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</si>
  <si>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</si>
  <si>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</si>
  <si>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</si>
  <si>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</si>
  <si>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</si>
  <si>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</si>
  <si>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</si>
  <si>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</si>
  <si>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</si>
  <si>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</si>
  <si>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</si>
  <si>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</si>
  <si>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</si>
  <si>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</si>
  <si>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</si>
  <si>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</si>
  <si>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</si>
  <si>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</si>
  <si>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</si>
  <si>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</si>
  <si>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</si>
  <si>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</si>
  <si>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</si>
  <si>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</si>
  <si>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</si>
  <si>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</si>
  <si>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</si>
  <si>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</si>
  <si>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</si>
  <si>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</si>
  <si>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</si>
  <si>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</si>
  <si>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</si>
  <si>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</si>
  <si>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</si>
  <si>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</si>
  <si>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</si>
  <si>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</si>
  <si>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</si>
  <si>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</si>
  <si>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</si>
  <si>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</si>
  <si>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</si>
  <si>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</si>
  <si>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</si>
  <si>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</si>
  <si>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</si>
  <si>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</si>
  <si>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</si>
  <si>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</si>
  <si>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</si>
  <si>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</si>
  <si>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</si>
  <si>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</si>
  <si>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</si>
  <si>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</si>
  <si>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</si>
  <si>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</si>
  <si>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</si>
  <si>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</si>
  <si>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</si>
  <si>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</si>
  <si>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</si>
  <si>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</si>
  <si>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</si>
  <si>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</si>
  <si>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</si>
  <si>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</si>
  <si>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</si>
  <si>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</si>
  <si>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</si>
  <si>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</si>
  <si>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</si>
  <si>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</si>
  <si>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</si>
  <si>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</si>
  <si>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</si>
  <si>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</si>
  <si>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</si>
  <si>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</si>
  <si>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</si>
  <si>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</si>
  <si>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</si>
  <si>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</si>
  <si>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</si>
  <si>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</si>
  <si>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</si>
  <si>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</si>
  <si>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</si>
  <si>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</si>
  <si>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</si>
  <si>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</si>
  <si>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</si>
  <si>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</si>
  <si>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</si>
  <si>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</si>
  <si>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</si>
  <si>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</si>
  <si>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</si>
  <si>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</si>
  <si>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</si>
  <si>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</si>
  <si>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</si>
  <si>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</si>
  <si>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</si>
  <si>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</si>
  <si>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</si>
  <si>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</si>
  <si>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</si>
  <si>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</si>
  <si>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</si>
  <si>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</si>
  <si>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</si>
  <si>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</si>
  <si>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</si>
  <si>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</si>
  <si>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</si>
  <si>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</si>
  <si>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</si>
  <si>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</si>
  <si>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</si>
  <si>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</si>
  <si>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</si>
  <si>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</si>
  <si>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</si>
  <si>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</si>
  <si>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</si>
  <si>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</si>
  <si>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</si>
  <si>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</si>
  <si>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</si>
  <si>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</si>
  <si>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</si>
  <si>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</si>
  <si>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</si>
  <si>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</si>
  <si>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</si>
  <si>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</si>
  <si>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</si>
  <si>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</si>
  <si>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</si>
  <si>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</si>
  <si>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</si>
  <si>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</si>
  <si>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</si>
  <si>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</si>
  <si>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</si>
  <si>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</si>
  <si>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</si>
  <si>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</si>
  <si>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</si>
  <si>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</si>
  <si>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</si>
  <si>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</si>
  <si>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</si>
  <si>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</si>
  <si>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</si>
  <si>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</si>
  <si>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</si>
  <si>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</si>
  <si>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</si>
  <si>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</si>
  <si>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</si>
  <si>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</si>
  <si>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</si>
  <si>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</si>
  <si>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</si>
  <si>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</si>
  <si>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</si>
  <si>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</si>
  <si>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</si>
  <si>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</si>
  <si>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</si>
  <si>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</si>
  <si>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</si>
  <si>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</si>
  <si>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</si>
  <si>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</si>
  <si>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</si>
  <si>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</si>
  <si>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</si>
  <si>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</si>
  <si>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</si>
  <si>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</si>
  <si>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</si>
  <si>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</si>
  <si>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</si>
  <si>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</si>
  <si>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</si>
  <si>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</si>
  <si>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</si>
  <si>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</si>
  <si>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</si>
  <si>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</si>
  <si>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</si>
  <si>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</si>
  <si>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</si>
  <si>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</si>
  <si>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</si>
  <si>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</si>
  <si>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</si>
  <si>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</si>
  <si>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</si>
  <si>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</si>
  <si>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</si>
  <si>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</si>
  <si>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</si>
  <si>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</si>
  <si>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</si>
  <si>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</si>
  <si>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</si>
  <si>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</si>
  <si>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</si>
  <si>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</si>
  <si>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</si>
  <si>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</si>
  <si>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</si>
  <si>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</si>
  <si>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</si>
  <si>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</si>
  <si>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</si>
  <si>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</si>
  <si>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</si>
  <si>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</si>
  <si>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</si>
  <si>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</si>
  <si>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</si>
  <si>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</si>
  <si>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</si>
  <si>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</si>
  <si>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</si>
  <si>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</si>
  <si>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</si>
  <si>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</si>
  <si>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</si>
  <si>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</si>
  <si>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</si>
  <si>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</si>
  <si>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</si>
  <si>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</si>
  <si>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</si>
  <si>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</si>
  <si>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</si>
  <si>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</si>
  <si>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</si>
  <si>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</si>
  <si>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</si>
  <si>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</si>
  <si>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</si>
  <si>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</si>
  <si>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</si>
  <si>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</si>
  <si>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</si>
  <si>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</si>
  <si>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</si>
  <si>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</si>
  <si>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</si>
  <si>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</si>
  <si>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</si>
  <si>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</si>
  <si>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</si>
  <si>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</si>
  <si>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</si>
  <si>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</si>
  <si>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</si>
  <si>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</si>
  <si>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</si>
  <si>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</si>
  <si>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</si>
  <si>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</si>
  <si>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</si>
  <si>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</si>
  <si>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</si>
  <si>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</si>
  <si>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</si>
  <si>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</si>
  <si>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</si>
  <si>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</si>
  <si>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</si>
  <si>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</si>
  <si>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</si>
  <si>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</si>
  <si>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</si>
  <si>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</si>
  <si>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</si>
  <si>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</si>
  <si>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</si>
  <si>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</si>
  <si>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</si>
  <si>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</si>
  <si>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</si>
  <si>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</si>
  <si>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</si>
  <si>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</si>
  <si>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</si>
  <si>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</si>
  <si>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</si>
  <si>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</si>
  <si>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</si>
  <si>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</si>
  <si>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</si>
  <si>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</si>
  <si>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</si>
  <si>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</si>
  <si>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</si>
  <si>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</si>
  <si>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</si>
  <si>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</si>
  <si>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</si>
  <si>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</si>
  <si>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</si>
  <si>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</si>
  <si>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</si>
  <si>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</si>
  <si>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</si>
  <si>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</si>
  <si>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</si>
  <si>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</si>
  <si>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</si>
  <si>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</si>
  <si>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</si>
  <si>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</si>
  <si>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</si>
  <si>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</si>
  <si>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</si>
  <si>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</si>
  <si>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</si>
  <si>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</si>
  <si>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</si>
  <si>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</si>
  <si>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</si>
  <si>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</si>
  <si>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</si>
  <si>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</si>
  <si>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</si>
  <si>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</si>
  <si>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</si>
  <si>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</si>
  <si>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</si>
  <si>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</si>
  <si>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</si>
  <si>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</si>
  <si>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</si>
  <si>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</si>
  <si>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</si>
  <si>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</si>
  <si>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</si>
  <si>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</si>
  <si>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</si>
  <si>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</si>
  <si>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</si>
  <si>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</si>
  <si>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</si>
  <si>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</si>
  <si>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</si>
  <si>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</si>
  <si>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</si>
  <si>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</si>
  <si>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</si>
  <si>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</si>
  <si>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</si>
  <si>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</si>
  <si>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</si>
  <si>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</si>
  <si>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</si>
  <si>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</si>
  <si>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</si>
  <si>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</si>
  <si>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</si>
  <si>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</si>
  <si>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</si>
  <si>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</si>
  <si>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</si>
  <si>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</si>
  <si>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</si>
  <si>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</si>
  <si>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</si>
  <si>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</si>
  <si>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</si>
  <si>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</si>
  <si>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</si>
  <si>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</si>
  <si>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</si>
  <si>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</si>
  <si>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</si>
  <si>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</si>
  <si>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</si>
  <si>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</si>
  <si>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</si>
  <si>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</si>
  <si>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</si>
  <si>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</si>
  <si>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</si>
  <si>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</si>
  <si>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</si>
  <si>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</si>
  <si>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</si>
  <si>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</si>
  <si>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</si>
  <si>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</si>
  <si>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</si>
  <si>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</si>
  <si>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</si>
  <si>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</si>
  <si>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</si>
  <si>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</si>
  <si>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</si>
  <si>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</si>
  <si>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</si>
  <si>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</si>
  <si>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</si>
  <si>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</si>
  <si>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</si>
  <si>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</si>
  <si>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</si>
  <si>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</si>
  <si>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</si>
  <si>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</si>
  <si>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</si>
  <si>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</si>
  <si>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</si>
  <si>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</si>
  <si>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</si>
  <si>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</si>
  <si>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</si>
  <si>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</si>
  <si>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</si>
  <si>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</si>
  <si>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</si>
  <si>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</si>
  <si>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</si>
  <si>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</si>
  <si>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</si>
  <si>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</si>
  <si>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</si>
  <si>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</si>
  <si>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</si>
  <si>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</si>
  <si>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</si>
  <si>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</si>
  <si>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</si>
  <si>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</si>
  <si>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</si>
  <si>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</si>
  <si>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</si>
  <si>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</si>
  <si>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</si>
  <si>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</si>
  <si>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</si>
  <si>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</si>
  <si>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</si>
  <si>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</si>
  <si>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</si>
  <si>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</si>
  <si>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</si>
  <si>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</si>
  <si>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</si>
  <si>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</si>
  <si>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</si>
  <si>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</si>
  <si>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</si>
  <si>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</si>
  <si>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</si>
  <si>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</si>
  <si>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</si>
  <si>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</si>
  <si>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</si>
  <si>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</si>
  <si>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</si>
  <si>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</si>
  <si>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</si>
  <si>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</si>
  <si>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</si>
  <si>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</si>
  <si>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</si>
  <si>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</si>
  <si>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</si>
  <si>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</si>
  <si>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</si>
  <si>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</si>
  <si>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</si>
  <si>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</si>
  <si>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</si>
  <si>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</si>
  <si>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</si>
  <si>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</si>
  <si>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</si>
  <si>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</si>
  <si>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</si>
  <si>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</si>
  <si>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</si>
  <si>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</si>
  <si>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</si>
  <si>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</si>
  <si>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</si>
  <si>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</si>
  <si>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</si>
  <si>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</si>
  <si>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</si>
  <si>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</si>
  <si>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</si>
  <si>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</si>
  <si>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</si>
  <si>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</si>
  <si>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</si>
  <si>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</si>
  <si>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</si>
  <si>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</si>
  <si>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</si>
  <si>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</si>
  <si>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</si>
  <si>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</si>
  <si>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</si>
  <si>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</si>
  <si>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</si>
  <si>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</si>
  <si>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</si>
  <si>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</si>
  <si>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</si>
  <si>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</si>
  <si>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</si>
  <si>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</si>
  <si>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</si>
  <si>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</si>
  <si>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</si>
  <si>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</si>
  <si>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</si>
  <si>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</si>
  <si>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</si>
  <si>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</si>
  <si>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</si>
  <si>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</si>
  <si>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</si>
  <si>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</si>
  <si>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</si>
  <si>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</si>
  <si>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</si>
  <si>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</si>
  <si>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</si>
  <si>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</si>
  <si>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</si>
  <si>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</si>
  <si>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</si>
  <si>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</si>
  <si>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</si>
  <si>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</si>
  <si>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</si>
  <si>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</si>
  <si>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</si>
  <si>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</si>
  <si>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</si>
  <si>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</si>
  <si>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</si>
  <si>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</si>
  <si>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</si>
  <si>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</si>
  <si>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</si>
  <si>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</si>
  <si>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</si>
  <si>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</si>
  <si>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</si>
  <si>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</si>
  <si>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</si>
  <si>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</si>
  <si>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</si>
  <si>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</si>
  <si>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</si>
  <si>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</si>
  <si>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</si>
  <si>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</si>
  <si>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</si>
  <si>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</si>
  <si>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</si>
  <si>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</si>
  <si>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</si>
  <si>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</si>
  <si>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</si>
  <si>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</si>
  <si>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</si>
  <si>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</si>
  <si>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</si>
  <si>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</si>
  <si>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</si>
  <si>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</si>
  <si>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</si>
  <si>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</si>
  <si>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</si>
  <si>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</si>
  <si>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</si>
  <si>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</si>
  <si>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</si>
  <si>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</si>
  <si>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</si>
  <si>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</si>
  <si>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</si>
  <si>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</si>
  <si>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</si>
  <si>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</si>
  <si>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</si>
  <si>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</si>
  <si>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</si>
  <si>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</si>
  <si>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</si>
  <si>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</si>
  <si>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</si>
  <si>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</si>
  <si>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</si>
  <si>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</si>
  <si>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</si>
  <si>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</si>
  <si>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</si>
  <si>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</si>
  <si>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</si>
  <si>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</si>
  <si>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</si>
  <si>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</si>
  <si>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</si>
  <si>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</si>
  <si>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</si>
  <si>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</si>
  <si>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</si>
  <si>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</si>
  <si>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</si>
  <si>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</si>
  <si>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</si>
  <si>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</si>
  <si>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</si>
  <si>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</si>
  <si>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</si>
  <si>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</si>
  <si>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</si>
  <si>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</si>
  <si>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</si>
  <si>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</si>
  <si>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</si>
  <si>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</si>
  <si>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</si>
  <si>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</si>
  <si>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</si>
  <si>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</si>
  <si>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</si>
  <si>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</si>
  <si>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</si>
  <si>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</si>
  <si>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</si>
  <si>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</si>
  <si>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</si>
  <si>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</si>
  <si>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</si>
  <si>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</si>
  <si>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</si>
  <si>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</si>
  <si>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</si>
  <si>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</si>
  <si>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</si>
  <si>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</si>
  <si>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</si>
  <si>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</si>
  <si>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</si>
  <si>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</si>
  <si>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</si>
  <si>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</si>
  <si>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</si>
  <si>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</si>
  <si>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</si>
  <si>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</si>
  <si>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</si>
  <si>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</si>
  <si>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</si>
  <si>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</si>
  <si>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</si>
  <si>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</si>
  <si>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</si>
  <si>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</si>
  <si>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</si>
  <si>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</si>
  <si>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</si>
  <si>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</si>
  <si>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</si>
  <si>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</si>
  <si>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</si>
  <si>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</si>
  <si>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</si>
  <si>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</si>
  <si>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</si>
  <si>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</si>
  <si>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</si>
  <si>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</si>
  <si>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</si>
  <si>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</si>
  <si>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</si>
  <si>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</si>
  <si>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</si>
  <si>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</si>
  <si>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</si>
  <si>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</si>
  <si>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</si>
  <si>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</si>
  <si>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</si>
  <si>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</si>
  <si>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</si>
  <si>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</si>
  <si>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</si>
  <si>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</si>
  <si>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</si>
  <si>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</si>
  <si>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</si>
  <si>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</si>
  <si>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</si>
  <si>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</si>
  <si>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</si>
  <si>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</si>
  <si>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</si>
  <si>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</si>
  <si>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</si>
  <si>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</si>
  <si>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</si>
  <si>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</si>
  <si>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</si>
  <si>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</si>
  <si>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</si>
  <si>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</si>
  <si>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</si>
  <si>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</si>
  <si>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</si>
  <si>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</si>
  <si>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</si>
  <si>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</si>
  <si>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</si>
  <si>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</si>
  <si>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</si>
  <si>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</si>
  <si>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</si>
  <si>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</si>
  <si>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</si>
  <si>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</si>
  <si>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</si>
  <si>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</si>
  <si>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</si>
  <si>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</si>
  <si>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</si>
  <si>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</si>
  <si>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</si>
  <si>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</si>
  <si>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</si>
  <si>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</si>
  <si>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</si>
  <si>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</si>
  <si>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</si>
  <si>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</si>
  <si>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</si>
  <si>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</si>
  <si>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</si>
  <si>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</si>
  <si>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</si>
  <si>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</si>
  <si>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</si>
  <si>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</si>
  <si>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</si>
  <si>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</si>
  <si>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</si>
  <si>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</si>
  <si>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</si>
  <si>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</si>
  <si>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</si>
  <si>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</si>
  <si>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</si>
  <si>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</si>
  <si>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</si>
  <si>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</si>
  <si>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</si>
  <si>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</si>
  <si>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</si>
  <si>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</si>
  <si>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</si>
  <si>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</si>
  <si>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</si>
  <si>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</si>
  <si>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</si>
  <si>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</si>
  <si>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</si>
  <si>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</si>
  <si>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</si>
  <si>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</si>
  <si>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</si>
  <si>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</si>
  <si>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</si>
  <si>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</si>
  <si>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</si>
  <si>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</si>
  <si>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</si>
  <si>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</si>
  <si>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</si>
  <si>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</si>
  <si>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</si>
  <si>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</si>
  <si>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</si>
  <si>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</si>
  <si>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</si>
  <si>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</si>
  <si>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</si>
  <si>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</si>
  <si>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</si>
  <si>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</si>
  <si>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</si>
  <si>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</si>
  <si>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</si>
  <si>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</si>
  <si>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</si>
  <si>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</si>
  <si>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</si>
  <si>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</si>
  <si>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</si>
  <si>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</si>
  <si>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</si>
  <si>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</si>
  <si>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</si>
  <si>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</si>
  <si>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</si>
  <si>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</si>
  <si>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</si>
  <si>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</si>
  <si>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</si>
  <si>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</si>
  <si>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</si>
  <si>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</si>
  <si>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</si>
  <si>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</si>
  <si>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</si>
  <si>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</si>
  <si>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</si>
  <si>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</si>
  <si>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</si>
  <si>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</si>
  <si>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</si>
  <si>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</si>
  <si>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</si>
  <si>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</si>
  <si>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</si>
  <si>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</si>
  <si>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</si>
  <si>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</si>
  <si>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</si>
  <si>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</si>
  <si>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</si>
  <si>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</si>
  <si>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</si>
  <si>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</si>
  <si>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</si>
  <si>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</si>
  <si>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</si>
  <si>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</si>
  <si>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</si>
  <si>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</si>
  <si>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</si>
  <si>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</si>
  <si>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</si>
  <si>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 неконсолидиран</t>
  </si>
  <si>
    <t xml:space="preserve">Отчетен период: </t>
  </si>
  <si>
    <t>30.06.2012</t>
  </si>
  <si>
    <t>ДЕБИТУМ ИНВЕСТ АДСИЦ</t>
  </si>
  <si>
    <t>Дата на съставяне: 25.07.2012</t>
  </si>
  <si>
    <t>25.07.2012</t>
  </si>
  <si>
    <t xml:space="preserve">Дата  на съставяне: 25.07.2012                                                                                                                 </t>
  </si>
  <si>
    <t xml:space="preserve">Дата на съставяне: 25.07.2012                         </t>
  </si>
  <si>
    <t>Дата на съставяне:25.07.2012</t>
  </si>
  <si>
    <t xml:space="preserve">Дата на съставяне: 25.07.2012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</si>
</sst>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A6" sqref="A6:IV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867</v>
      </c>
      <c r="F3" s="217" t="s">
        <v>2</v>
      </c>
      <c r="G3" s="172"/>
      <c r="H3" s="461">
        <v>201089616</v>
      </c>
    </row>
    <row r="4" spans="1:8" ht="15">
      <c r="A4" s="575" t="s">
        <v>864</v>
      </c>
      <c r="B4" s="581"/>
      <c r="C4" s="581"/>
      <c r="D4" s="581"/>
      <c r="E4" s="504" t="s">
        <v>158</v>
      </c>
      <c r="F4" s="577" t="s">
        <v>3</v>
      </c>
      <c r="G4" s="578"/>
      <c r="H4" s="461" t="s">
        <v>158</v>
      </c>
    </row>
    <row r="5" spans="1:8" ht="15">
      <c r="A5" s="575" t="s">
        <v>865</v>
      </c>
      <c r="B5" s="576"/>
      <c r="C5" s="576"/>
      <c r="D5" s="576"/>
      <c r="E5" s="505" t="s">
        <v>866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650</v>
      </c>
      <c r="H11" s="152">
        <v>650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650</v>
      </c>
      <c r="H12" s="153">
        <v>650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</v>
      </c>
      <c r="H25" s="154">
        <f>H19+H20+H21</f>
        <v>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2</v>
      </c>
      <c r="H27" s="154">
        <f>SUM(H28:H30)</f>
        <v>-1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</v>
      </c>
      <c r="H29" s="316">
        <v>-1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17</v>
      </c>
      <c r="H31" s="152">
        <v>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19</v>
      </c>
      <c r="H33" s="154">
        <f>H27+H31+H32</f>
        <v>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671</v>
      </c>
      <c r="H36" s="154">
        <f>H25+H17+H33</f>
        <v>654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156</v>
      </c>
      <c r="H48" s="152">
        <v>60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156</v>
      </c>
      <c r="H49" s="154">
        <f>SUM(H43:H48)</f>
        <v>60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163</v>
      </c>
      <c r="D50" s="151">
        <v>57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163</v>
      </c>
      <c r="D51" s="155">
        <f>SUM(D47:D50)</f>
        <v>57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163</v>
      </c>
      <c r="D55" s="155">
        <f>D19+D20+D21+D27+D32+D45+D51+D53+D54</f>
        <v>57</v>
      </c>
      <c r="E55" s="237" t="s">
        <v>171</v>
      </c>
      <c r="F55" s="261" t="s">
        <v>172</v>
      </c>
      <c r="G55" s="154">
        <f>G49+G51+G52+G53+G54</f>
        <v>156</v>
      </c>
      <c r="H55" s="154">
        <f>H49+H51+H52+H53+H54</f>
        <v>60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92</v>
      </c>
      <c r="H60" s="152">
        <v>14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6</v>
      </c>
      <c r="H61" s="154">
        <f>SUM(H62:H68)</f>
        <v>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5</v>
      </c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98</v>
      </c>
      <c r="H71" s="161">
        <f>H59+H60+H61+H69+H70</f>
        <v>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110</v>
      </c>
      <c r="D74" s="151">
        <f>70+15</f>
        <v>85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110</v>
      </c>
      <c r="D75" s="155">
        <f>SUM(D67:D74)</f>
        <v>85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98</v>
      </c>
      <c r="H79" s="162">
        <f>H71+H74+H75+H76</f>
        <v>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652</v>
      </c>
      <c r="D88" s="151">
        <v>593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652</v>
      </c>
      <c r="D91" s="155">
        <f>SUM(D87:D90)</f>
        <v>593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762</v>
      </c>
      <c r="D93" s="155">
        <f>D64+D75+D84+D91+D92</f>
        <v>678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925</v>
      </c>
      <c r="D94" s="164">
        <f>D93+D55</f>
        <v>735</v>
      </c>
      <c r="E94" s="449" t="s">
        <v>269</v>
      </c>
      <c r="F94" s="289" t="s">
        <v>270</v>
      </c>
      <c r="G94" s="165">
        <f>G36+G39+G55+G79</f>
        <v>925</v>
      </c>
      <c r="H94" s="165">
        <f>H36+H39+H55+H79</f>
        <v>735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271</v>
      </c>
      <c r="B98" s="432" t="s">
        <v>869</v>
      </c>
      <c r="C98" s="579" t="s">
        <v>272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856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5:C26 C23 D23:D26 G59:H60 G51:H54 G43:H48 G19:H19 G31:H31 G28:H28 G22:H24 G74:H76 G11:H13 C92:D92 C87:D90 C79:D83 C67:D74 C58:D63 C53:D54 C47:D50 C40:D44 C35:D38 C30:D30 G62:H70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H20" sqref="H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ДЕБИТУМ ИНВЕСТ АДСИЦ</v>
      </c>
      <c r="C2" s="584"/>
      <c r="D2" s="584"/>
      <c r="E2" s="584"/>
      <c r="F2" s="586" t="s">
        <v>2</v>
      </c>
      <c r="G2" s="586"/>
      <c r="H2" s="526">
        <f>'справка №1-БАЛАНС'!H3</f>
        <v>201089616</v>
      </c>
    </row>
    <row r="3" spans="1:8" ht="15">
      <c r="A3" s="467" t="s">
        <v>274</v>
      </c>
      <c r="B3" s="584" t="str">
        <f>'справка №1-БАЛАНС'!E4</f>
        <v> </v>
      </c>
      <c r="C3" s="584"/>
      <c r="D3" s="584"/>
      <c r="E3" s="584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5" t="str">
        <f>'справка №1-БАЛАНС'!E5</f>
        <v>30.06.2012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13</v>
      </c>
      <c r="D10" s="46">
        <v>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8</v>
      </c>
      <c r="D12" s="46">
        <v>9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50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21</v>
      </c>
      <c r="D19" s="49">
        <f>SUM(D9:D15)+D16</f>
        <v>15</v>
      </c>
      <c r="E19" s="304" t="s">
        <v>316</v>
      </c>
      <c r="F19" s="552" t="s">
        <v>317</v>
      </c>
      <c r="G19" s="550">
        <v>43</v>
      </c>
      <c r="H19" s="550">
        <v>20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43</v>
      </c>
      <c r="H24" s="548">
        <f>SUM(H19:H23)</f>
        <v>20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5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26</v>
      </c>
      <c r="D28" s="50">
        <f>D26+D19</f>
        <v>15</v>
      </c>
      <c r="E28" s="127" t="s">
        <v>338</v>
      </c>
      <c r="F28" s="554" t="s">
        <v>339</v>
      </c>
      <c r="G28" s="548">
        <f>G13+G15+G24</f>
        <v>43</v>
      </c>
      <c r="H28" s="548">
        <f>H13+H15+H24</f>
        <v>20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17</v>
      </c>
      <c r="D30" s="50">
        <f>IF((H28-D28)&gt;0,H28-D28,0)</f>
        <v>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26</v>
      </c>
      <c r="D33" s="49">
        <f>D28-D31+D32</f>
        <v>15</v>
      </c>
      <c r="E33" s="127" t="s">
        <v>352</v>
      </c>
      <c r="F33" s="554" t="s">
        <v>353</v>
      </c>
      <c r="G33" s="53">
        <f>G32-G31+G28</f>
        <v>43</v>
      </c>
      <c r="H33" s="53">
        <f>H32-H31+H28</f>
        <v>20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17</v>
      </c>
      <c r="D34" s="50">
        <f>IF((H33-D33)&gt;0,H33-D33,0)</f>
        <v>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17</v>
      </c>
      <c r="D39" s="460">
        <f>+IF((H33-D33-D35)&gt;0,H33-D33-D35,0)</f>
        <v>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17</v>
      </c>
      <c r="D41" s="52">
        <f>IF(H39=0,IF(D39-D40&gt;0,D39-D40+H40,0),IF(H39-H40&lt;0,H40-H39+D39,0))</f>
        <v>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43</v>
      </c>
      <c r="D42" s="53">
        <f>D33+D35+D39</f>
        <v>20</v>
      </c>
      <c r="E42" s="128" t="s">
        <v>379</v>
      </c>
      <c r="F42" s="129" t="s">
        <v>380</v>
      </c>
      <c r="G42" s="53">
        <f>G39+G33</f>
        <v>43</v>
      </c>
      <c r="H42" s="53">
        <f>H39+H33</f>
        <v>20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869</v>
      </c>
      <c r="C48" s="427" t="s">
        <v>381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5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ДЕБИТУМ ИНВЕСТ АДСИЦ</v>
      </c>
      <c r="C4" s="541" t="s">
        <v>2</v>
      </c>
      <c r="D4" s="541">
        <f>'справка №1-БАЛАНС'!H3</f>
        <v>201089616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30.06.2012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-15</v>
      </c>
      <c r="D11" s="54">
        <v>-7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77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4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59</v>
      </c>
      <c r="D20" s="55">
        <f>SUM(D10:D19)</f>
        <v>-14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150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150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59</v>
      </c>
      <c r="D43" s="55">
        <f>D42+D32+D20</f>
        <v>136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593</v>
      </c>
      <c r="D44" s="132">
        <v>481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652</v>
      </c>
      <c r="D45" s="55">
        <f>D44+D43</f>
        <v>617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652</v>
      </c>
      <c r="D46" s="56">
        <v>617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ДЕБИТУМ ИНВЕСТ АДСИЦ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201089616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30.06.2012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650</v>
      </c>
      <c r="D11" s="58">
        <f>'справка №1-БАЛАНС'!H19</f>
        <v>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</v>
      </c>
      <c r="J11" s="58">
        <f>'справка №1-БАЛАНС'!H29+'справка №1-БАЛАНС'!H32</f>
        <v>-1</v>
      </c>
      <c r="K11" s="60"/>
      <c r="L11" s="344">
        <f>SUM(C11:K11)</f>
        <v>654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650</v>
      </c>
      <c r="D15" s="61">
        <f aca="true" t="shared" si="2" ref="D15:M15">D11+D12</f>
        <v>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</v>
      </c>
      <c r="J15" s="61">
        <f t="shared" si="2"/>
        <v>-1</v>
      </c>
      <c r="K15" s="61">
        <f t="shared" si="2"/>
        <v>0</v>
      </c>
      <c r="L15" s="344">
        <f t="shared" si="1"/>
        <v>654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17</v>
      </c>
      <c r="J16" s="345">
        <f>+'справка №1-БАЛАНС'!G32</f>
        <v>0</v>
      </c>
      <c r="K16" s="60"/>
      <c r="L16" s="344">
        <f t="shared" si="1"/>
        <v>17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650</v>
      </c>
      <c r="D29" s="59">
        <f aca="true" t="shared" si="6" ref="D29:M29">D17+D20+D21+D24+D28+D27+D15+D16</f>
        <v>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20</v>
      </c>
      <c r="J29" s="59">
        <f t="shared" si="6"/>
        <v>-1</v>
      </c>
      <c r="K29" s="59">
        <f t="shared" si="6"/>
        <v>0</v>
      </c>
      <c r="L29" s="344">
        <f t="shared" si="1"/>
        <v>671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650</v>
      </c>
      <c r="D32" s="59">
        <f t="shared" si="7"/>
        <v>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20</v>
      </c>
      <c r="J32" s="59">
        <f t="shared" si="7"/>
        <v>-1</v>
      </c>
      <c r="K32" s="59">
        <f t="shared" si="7"/>
        <v>0</v>
      </c>
      <c r="L32" s="344">
        <f t="shared" si="1"/>
        <v>671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0" t="s">
        <v>521</v>
      </c>
      <c r="E38" s="590"/>
      <c r="F38" s="590"/>
      <c r="G38" s="590"/>
      <c r="H38" s="590"/>
      <c r="I38" s="590"/>
      <c r="J38" s="15" t="s">
        <v>858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5" zoomScaleNormal="115" zoomScalePageLayoutView="0" workbookViewId="0" topLeftCell="A1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383</v>
      </c>
      <c r="B2" s="602"/>
      <c r="C2" s="603" t="str">
        <f>'справка №1-БАЛАНС'!E3</f>
        <v>ДЕБИТУМ ИНВЕСТ АДСИЦ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201089616</v>
      </c>
      <c r="P2" s="483"/>
      <c r="Q2" s="483"/>
      <c r="R2" s="526"/>
    </row>
    <row r="3" spans="1:18" ht="15">
      <c r="A3" s="601" t="s">
        <v>4</v>
      </c>
      <c r="B3" s="602"/>
      <c r="C3" s="604" t="str">
        <f>'справка №1-БАЛАНС'!E5</f>
        <v>30.06.2012</v>
      </c>
      <c r="D3" s="604"/>
      <c r="E3" s="604"/>
      <c r="F3" s="485"/>
      <c r="G3" s="485"/>
      <c r="H3" s="485"/>
      <c r="I3" s="485"/>
      <c r="J3" s="485"/>
      <c r="K3" s="485"/>
      <c r="L3" s="485"/>
      <c r="M3" s="605" t="s">
        <v>3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6" t="s">
        <v>463</v>
      </c>
      <c r="B5" s="607"/>
      <c r="C5" s="610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9" t="s">
        <v>529</v>
      </c>
      <c r="R5" s="599" t="s">
        <v>530</v>
      </c>
    </row>
    <row r="6" spans="1:18" s="100" customFormat="1" ht="48">
      <c r="A6" s="608"/>
      <c r="B6" s="609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0"/>
      <c r="R6" s="60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0</v>
      </c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6"/>
      <c r="L44" s="596"/>
      <c r="M44" s="596"/>
      <c r="N44" s="596"/>
      <c r="O44" s="597" t="s">
        <v>781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="115" zoomScaleNormal="115" zoomScalePageLayoutView="0" workbookViewId="0" topLeftCell="A46">
      <selection activeCell="E113" sqref="E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ДЕБИТУМ ИНВЕСТ АДСИЦ</v>
      </c>
      <c r="C3" s="619"/>
      <c r="D3" s="526" t="s">
        <v>2</v>
      </c>
      <c r="E3" s="107">
        <f>'справка №1-БАЛАНС'!H3</f>
        <v>201089616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30.06.2012</v>
      </c>
      <c r="C4" s="61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163</v>
      </c>
      <c r="D16" s="119">
        <f>+D17+D18</f>
        <v>0</v>
      </c>
      <c r="E16" s="120">
        <f t="shared" si="0"/>
        <v>163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163</v>
      </c>
      <c r="D18" s="108"/>
      <c r="E18" s="120">
        <f t="shared" si="0"/>
        <v>163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163</v>
      </c>
      <c r="D19" s="104">
        <f>D11+D15+D16</f>
        <v>0</v>
      </c>
      <c r="E19" s="118">
        <f>E11+E15+E16</f>
        <v>163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110</v>
      </c>
      <c r="D38" s="105">
        <f>SUM(D39:D42)</f>
        <v>110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110</v>
      </c>
      <c r="D42" s="108">
        <v>110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110</v>
      </c>
      <c r="D43" s="104">
        <f>D24+D28+D29+D31+D30+D32+D33+D38</f>
        <v>110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273</v>
      </c>
      <c r="D44" s="103">
        <f>D43+D21+D19+D9</f>
        <v>110</v>
      </c>
      <c r="E44" s="118">
        <f>E43+E21+E19+E9</f>
        <v>163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156</v>
      </c>
      <c r="D64" s="108"/>
      <c r="E64" s="119">
        <f t="shared" si="1"/>
        <v>156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156</v>
      </c>
      <c r="D66" s="103">
        <f>D52+D56+D61+D62+D63+D64</f>
        <v>0</v>
      </c>
      <c r="E66" s="119">
        <f t="shared" si="1"/>
        <v>156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92</v>
      </c>
      <c r="D80" s="103">
        <f>SUM(D81:D84)</f>
        <v>92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92</v>
      </c>
      <c r="D84" s="108">
        <v>92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</v>
      </c>
      <c r="D85" s="104">
        <f>SUM(D86:D90)+D94</f>
        <v>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</v>
      </c>
      <c r="D87" s="108">
        <v>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98</v>
      </c>
      <c r="D96" s="104">
        <f>D85+D80+D75+D71+D95</f>
        <v>98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254</v>
      </c>
      <c r="D97" s="104">
        <f>D96+D68+D66</f>
        <v>98</v>
      </c>
      <c r="E97" s="104">
        <f>E96+E68+E66</f>
        <v>156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868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2" horizontalDpi="300" verticalDpi="300" orientation="landscape" paperSize="9" scale="7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115" zoomScaleNormal="115" zoomScalePageLayoutView="0" workbookViewId="0" topLeftCell="A1">
      <selection activeCell="E26" sqref="E2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ДЕБИТУМ ИНВЕСТ АДСИЦ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201089616</v>
      </c>
    </row>
    <row r="5" spans="1:9" ht="15">
      <c r="A5" s="501" t="s">
        <v>4</v>
      </c>
      <c r="B5" s="621" t="str">
        <f>'справка №1-БАЛАНС'!E5</f>
        <v>30.06.2012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="115" zoomScaleNormal="115" zoomScalePageLayoutView="0" workbookViewId="0" topLeftCell="A127">
      <selection activeCell="D142" sqref="D14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ДЕБИТУМ ИНВЕСТ АДСИЦ</v>
      </c>
      <c r="C5" s="627"/>
      <c r="D5" s="627"/>
      <c r="E5" s="570" t="s">
        <v>2</v>
      </c>
      <c r="F5" s="451">
        <f>'справка №1-БАЛАНС'!H3</f>
        <v>201089616</v>
      </c>
    </row>
    <row r="6" spans="1:13" ht="15" customHeight="1">
      <c r="A6" s="27" t="s">
        <v>822</v>
      </c>
      <c r="B6" s="628" t="str">
        <f>'справка №1-БАЛАНС'!E5</f>
        <v>30.06.2012</v>
      </c>
      <c r="C6" s="62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Kostov</cp:lastModifiedBy>
  <cp:lastPrinted>2012-07-26T12:16:58Z</cp:lastPrinted>
  <dcterms:created xsi:type="dcterms:W3CDTF">2000-06-29T12:02:40Z</dcterms:created>
  <dcterms:modified xsi:type="dcterms:W3CDTF">2012-07-30T11:54:02Z</dcterms:modified>
  <cp:category/>
  <cp:version/>
  <cp:contentType/>
  <cp:contentStatus/>
</cp:coreProperties>
</file>