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9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<sst xmlns="http://schemas.openxmlformats.org/spreadsheetml/2006/main" count="1063" uniqueCount="872">
  <si>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</si>
  <si>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</si>
  <si>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</si>
  <si>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</si>
  <si>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</si>
  <si>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</si>
  <si>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</si>
  <si>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</si>
  <si>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</si>
  <si>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</si>
  <si>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</si>
  <si>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</si>
  <si>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</si>
  <si>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</si>
  <si>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</si>
  <si>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</si>
  <si>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</si>
  <si>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</si>
  <si>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</si>
  <si>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</si>
  <si>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</si>
  <si>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</si>
  <si>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</si>
  <si>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</si>
  <si>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</si>
  <si>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</si>
  <si>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</si>
  <si>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</si>
  <si>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</si>
  <si>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</si>
  <si>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</si>
  <si>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</si>
  <si>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</si>
  <si>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</si>
  <si>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</si>
  <si>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</si>
  <si>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</si>
  <si>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</si>
  <si>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</si>
  <si>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</si>
  <si>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</si>
  <si>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</si>
  <si>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</si>
  <si>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</si>
  <si>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</si>
  <si>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</si>
  <si>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</si>
  <si>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</si>
  <si>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</si>
  <si>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</si>
  <si>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</si>
  <si>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</si>
  <si>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</si>
  <si>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</si>
  <si>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</si>
  <si>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</si>
  <si>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</si>
  <si>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</si>
  <si>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</si>
  <si>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</si>
  <si>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</si>
  <si>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</si>
  <si>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</si>
  <si>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</si>
  <si>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</si>
  <si>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</si>
  <si>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</si>
  <si>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</si>
  <si>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</si>
  <si>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</si>
  <si>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</si>
  <si>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</si>
  <si>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</si>
  <si>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</si>
  <si>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</si>
  <si>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</si>
  <si>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</si>
  <si>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</si>
  <si>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</si>
  <si>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</si>
  <si>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</si>
  <si>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</si>
  <si>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</si>
  <si>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</si>
  <si>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</si>
  <si>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</si>
  <si>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</si>
  <si>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</si>
  <si>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</si>
  <si>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</si>
  <si>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</si>
  <si>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</si>
  <si>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</si>
  <si>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</si>
  <si>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</si>
  <si>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</si>
  <si>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</si>
  <si>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</si>
  <si>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</si>
  <si>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</si>
  <si>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</si>
  <si>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</si>
  <si>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</si>
  <si>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</si>
  <si>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</si>
  <si>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</si>
  <si>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</si>
  <si>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</si>
  <si>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</si>
  <si>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</si>
  <si>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</si>
  <si>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</si>
  <si>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</si>
  <si>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</si>
  <si>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</si>
  <si>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</si>
  <si>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</si>
  <si>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</si>
  <si>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</si>
  <si>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</si>
  <si>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</si>
  <si>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</si>
  <si>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</si>
  <si>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</si>
  <si>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</si>
  <si>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</si>
  <si>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</si>
  <si>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</si>
  <si>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</si>
  <si>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</si>
  <si>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</si>
  <si>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</si>
  <si>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</si>
  <si>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</si>
  <si>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</si>
  <si>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</si>
  <si>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</si>
  <si>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</si>
  <si>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</si>
  <si>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</si>
  <si>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</si>
  <si>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</si>
  <si>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</si>
  <si>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</si>
  <si>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</si>
  <si>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</si>
  <si>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</si>
  <si>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</si>
  <si>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</si>
  <si>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</si>
  <si>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</si>
  <si>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</si>
  <si>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</si>
  <si>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</si>
  <si>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</si>
  <si>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</si>
  <si>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</si>
  <si>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</si>
  <si>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</si>
  <si>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</si>
  <si>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</si>
  <si>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</si>
  <si>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</si>
  <si>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</si>
  <si>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</si>
  <si>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</si>
  <si>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</si>
  <si>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</si>
  <si>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</si>
  <si>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</si>
  <si>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</si>
  <si>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</si>
  <si>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</si>
  <si>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</si>
  <si>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</si>
  <si>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</si>
  <si>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</si>
  <si>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</si>
  <si>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</si>
  <si>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</si>
  <si>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</si>
  <si>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</si>
  <si>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</si>
  <si>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</si>
  <si>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</si>
  <si>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</si>
  <si>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</si>
  <si>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</si>
  <si>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</si>
  <si>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</si>
  <si>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</si>
  <si>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</si>
  <si>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</si>
  <si>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</si>
  <si>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</si>
  <si>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</si>
  <si>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</si>
  <si>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</si>
  <si>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</si>
  <si>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</si>
  <si>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</si>
  <si>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</si>
  <si>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</si>
  <si>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</si>
  <si>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</si>
  <si>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</si>
  <si>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</si>
  <si>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</si>
  <si>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</si>
  <si>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</si>
  <si>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</si>
  <si>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</si>
  <si>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</si>
  <si>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</si>
  <si>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</si>
  <si>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</si>
  <si>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</si>
  <si>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</si>
  <si>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</si>
  <si>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</si>
  <si>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</si>
  <si>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</si>
  <si>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</si>
  <si>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</si>
  <si>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</si>
  <si>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</si>
  <si>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</si>
  <si>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</si>
  <si>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</si>
  <si>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</si>
  <si>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</si>
  <si>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</si>
  <si>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</si>
  <si>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</si>
  <si>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</si>
  <si>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</si>
  <si>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</si>
  <si>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</si>
  <si>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</si>
  <si>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</si>
  <si>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</si>
  <si>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</si>
  <si>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</si>
  <si>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</si>
  <si>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</si>
  <si>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</si>
  <si>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</si>
  <si>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</si>
  <si>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</si>
  <si>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</si>
  <si>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</si>
  <si>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</si>
  <si>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</si>
  <si>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</si>
  <si>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</si>
  <si>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</si>
  <si>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</si>
  <si>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</si>
  <si>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</si>
  <si>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</si>
  <si>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</si>
  <si>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</si>
  <si>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</si>
  <si>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</si>
  <si>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</si>
  <si>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</si>
  <si>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</si>
  <si>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</si>
  <si>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</si>
  <si>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</si>
  <si>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</si>
  <si>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</si>
  <si>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</si>
  <si>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</si>
  <si>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</si>
  <si>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</si>
  <si>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</si>
  <si>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</si>
  <si>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</si>
  <si>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</si>
  <si>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</si>
  <si>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</si>
  <si>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</si>
  <si>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</si>
  <si>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</si>
  <si>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</si>
  <si>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</si>
  <si>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</si>
  <si>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</si>
  <si>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</si>
  <si>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</si>
  <si>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</si>
  <si>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</si>
  <si>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</si>
  <si>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</si>
  <si>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</si>
  <si>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</si>
  <si>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</si>
  <si>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</si>
  <si>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</si>
  <si>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</si>
  <si>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</si>
  <si>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</si>
  <si>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</si>
  <si>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</si>
  <si>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</si>
  <si>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</si>
  <si>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</si>
  <si>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</si>
  <si>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</si>
  <si>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</si>
  <si>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</si>
  <si>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</si>
  <si>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</si>
  <si>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</si>
  <si>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</si>
  <si>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</si>
  <si>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</si>
  <si>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</si>
  <si>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</si>
  <si>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</si>
  <si>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</si>
  <si>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</si>
  <si>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</si>
  <si>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</si>
  <si>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</si>
  <si>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</si>
  <si>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</si>
  <si>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</si>
  <si>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</si>
  <si>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</si>
  <si>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</si>
  <si>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</si>
  <si>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</si>
  <si>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</si>
  <si>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</si>
  <si>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</si>
  <si>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</si>
  <si>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</si>
  <si>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</si>
  <si>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</si>
  <si>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</si>
  <si>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</si>
  <si>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</si>
  <si>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</si>
  <si>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</si>
  <si>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</si>
  <si>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</si>
  <si>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</si>
  <si>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</si>
  <si>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</si>
  <si>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</si>
  <si>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</si>
  <si>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</si>
  <si>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</si>
  <si>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</si>
  <si>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</si>
  <si>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</si>
  <si>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</si>
  <si>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</si>
  <si>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</si>
  <si>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</si>
  <si>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</si>
  <si>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</si>
  <si>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</si>
  <si>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</si>
  <si>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</si>
  <si>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</si>
  <si>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</si>
  <si>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</si>
  <si>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</si>
  <si>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</si>
  <si>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</si>
  <si>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</si>
  <si>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</si>
  <si>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</si>
  <si>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</si>
  <si>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</si>
  <si>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</si>
  <si>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</si>
  <si>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</si>
  <si>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</si>
  <si>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</si>
  <si>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</si>
  <si>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</si>
  <si>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</si>
  <si>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</si>
  <si>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</si>
  <si>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</si>
  <si>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</si>
  <si>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</si>
  <si>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</si>
  <si>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</si>
  <si>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</si>
  <si>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</si>
  <si>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</si>
  <si>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</si>
  <si>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</si>
  <si>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</si>
  <si>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</si>
  <si>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</si>
  <si>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</si>
  <si>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</si>
  <si>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</si>
  <si>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</si>
  <si>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</si>
  <si>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</si>
  <si>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</si>
  <si>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</si>
  <si>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</si>
  <si>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</si>
  <si>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</si>
  <si>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</si>
  <si>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</si>
  <si>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</si>
  <si>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</si>
  <si>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</si>
  <si>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</si>
  <si>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</si>
  <si>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</si>
  <si>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</si>
  <si>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</si>
  <si>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</si>
  <si>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</si>
  <si>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</si>
  <si>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</si>
  <si>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</si>
  <si>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</si>
  <si>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</si>
  <si>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</si>
  <si>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</si>
  <si>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</si>
  <si>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</si>
  <si>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</si>
  <si>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</si>
  <si>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</si>
  <si>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</si>
  <si>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</si>
  <si>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</si>
  <si>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</si>
  <si>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</si>
  <si>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</si>
  <si>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</si>
  <si>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</si>
  <si>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</si>
  <si>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</si>
  <si>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</si>
  <si>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</si>
  <si>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</si>
  <si>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</si>
  <si>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</si>
  <si>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</si>
  <si>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</si>
  <si>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</si>
  <si>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</si>
  <si>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</si>
  <si>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</si>
  <si>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</si>
  <si>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</si>
  <si>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</si>
  <si>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</si>
  <si>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</si>
  <si>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</si>
  <si>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</si>
  <si>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</si>
  <si>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</si>
  <si>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</si>
  <si>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</si>
  <si>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</si>
  <si>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</si>
  <si>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</si>
  <si>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</si>
  <si>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</si>
  <si>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</si>
  <si>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</si>
  <si>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</si>
  <si>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</si>
  <si>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</si>
  <si>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</si>
  <si>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</si>
  <si>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</si>
  <si>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</si>
  <si>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</si>
  <si>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</si>
  <si>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</si>
  <si>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</si>
  <si>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</si>
  <si>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</si>
  <si>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</si>
  <si>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</si>
  <si>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</si>
  <si>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</si>
  <si>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</si>
  <si>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</si>
  <si>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</si>
  <si>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</si>
  <si>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</si>
  <si>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</si>
  <si>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</si>
  <si>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</si>
  <si>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</si>
  <si>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</si>
  <si>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</si>
  <si>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</si>
  <si>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</si>
  <si>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</si>
  <si>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</si>
  <si>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</si>
  <si>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</si>
  <si>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</si>
  <si>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</si>
  <si>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</si>
  <si>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</si>
  <si>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</si>
  <si>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</si>
  <si>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</si>
  <si>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</si>
  <si>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</si>
  <si>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</si>
  <si>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</si>
  <si>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</si>
  <si>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</si>
  <si>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</si>
  <si>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</si>
  <si>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</si>
  <si>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</si>
  <si>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</si>
  <si>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</si>
  <si>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</si>
  <si>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</si>
  <si>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</si>
  <si>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</si>
  <si>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</si>
  <si>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</si>
  <si>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</si>
  <si>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</si>
  <si>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</si>
  <si>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</si>
  <si>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</si>
  <si>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</si>
  <si>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</si>
  <si>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</si>
  <si>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</si>
  <si>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</si>
  <si>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</si>
  <si>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</si>
  <si>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</si>
  <si>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</si>
  <si>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</si>
  <si>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</si>
  <si>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</si>
  <si>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</si>
  <si>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</si>
  <si>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</si>
  <si>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</si>
  <si>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</si>
  <si>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</si>
  <si>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</si>
  <si>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</si>
  <si>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</si>
  <si>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</si>
  <si>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</si>
  <si>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</si>
  <si>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</si>
  <si>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</si>
  <si>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</si>
  <si>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</si>
  <si>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</si>
  <si>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</si>
  <si>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</si>
  <si>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</si>
  <si>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</si>
  <si>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</si>
  <si>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</si>
  <si>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</si>
  <si>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</si>
  <si>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</si>
  <si>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</si>
  <si>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</si>
  <si>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</si>
  <si>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</si>
  <si>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</si>
  <si>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</si>
  <si>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</si>
  <si>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</si>
  <si>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</si>
  <si>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</si>
  <si>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</si>
  <si>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</si>
  <si>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</si>
  <si>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</si>
  <si>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</si>
  <si>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</si>
  <si>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</si>
  <si>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</si>
  <si>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</si>
  <si>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</si>
  <si>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</si>
  <si>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</si>
  <si>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</si>
  <si>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</si>
  <si>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</si>
  <si>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</si>
  <si>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</si>
  <si>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</si>
  <si>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</si>
  <si>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</si>
  <si>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</si>
  <si>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</si>
  <si>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</si>
  <si>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</si>
  <si>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</si>
  <si>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</si>
  <si>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</si>
  <si>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</si>
  <si>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</si>
  <si>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</si>
  <si>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</si>
  <si>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</si>
  <si>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</si>
  <si>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</si>
  <si>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</si>
  <si>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</si>
  <si>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</si>
  <si>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</si>
  <si>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</si>
  <si>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</si>
  <si>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</si>
  <si>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</si>
  <si>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</si>
  <si>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</si>
  <si>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</si>
  <si>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</si>
  <si>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</si>
  <si>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</si>
  <si>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</si>
  <si>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</si>
  <si>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</si>
  <si>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</si>
  <si>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</si>
  <si>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</si>
  <si>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</si>
  <si>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</si>
  <si>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</si>
  <si>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</si>
  <si>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</si>
  <si>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</si>
  <si>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</si>
  <si>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</si>
  <si>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</si>
  <si>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</si>
  <si>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</si>
  <si>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</si>
  <si>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</si>
  <si>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</si>
  <si>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</si>
  <si>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</si>
  <si>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</si>
  <si>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</si>
  <si>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</si>
  <si>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</si>
  <si>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</si>
  <si>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</si>
  <si>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</si>
  <si>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</si>
  <si>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</si>
  <si>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</si>
  <si>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</si>
  <si>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</si>
  <si>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</si>
  <si>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</si>
  <si>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</si>
  <si>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</si>
  <si>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</si>
  <si>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</si>
  <si>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</si>
  <si>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</si>
  <si>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</si>
  <si>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</si>
  <si>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</si>
  <si>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</si>
  <si>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</si>
  <si>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</si>
  <si>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</si>
  <si>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</si>
  <si>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</si>
  <si>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</si>
  <si>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</si>
  <si>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</si>
  <si>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</si>
  <si>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</si>
  <si>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</si>
  <si>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</si>
  <si>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</si>
  <si>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</si>
  <si>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</si>
  <si>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</si>
  <si>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</si>
  <si>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</si>
  <si>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</si>
  <si>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</si>
  <si>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</si>
  <si>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</si>
  <si>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</si>
  <si>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</si>
  <si>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</si>
  <si>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</si>
  <si>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</si>
  <si>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</si>
  <si>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</si>
  <si>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</si>
  <si>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</si>
  <si>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</si>
  <si>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</si>
  <si>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</si>
  <si>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</si>
  <si>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</si>
  <si>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</si>
  <si>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</si>
  <si>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</si>
  <si>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</si>
  <si>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</si>
  <si>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</si>
  <si>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</si>
  <si>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</si>
  <si>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</si>
  <si>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</si>
  <si>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</si>
  <si>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</si>
  <si>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</si>
  <si>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</si>
  <si>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</si>
  <si>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</si>
  <si>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</si>
  <si>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</si>
  <si>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</si>
  <si>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</si>
  <si>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</si>
  <si>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</si>
  <si>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</si>
  <si>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</si>
  <si>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</si>
  <si>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</si>
  <si>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</si>
  <si>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</si>
  <si>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</si>
  <si>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</si>
  <si>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</si>
  <si>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</si>
  <si>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</si>
  <si>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</si>
  <si>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</si>
  <si>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</si>
  <si>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</si>
  <si>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</si>
  <si>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</si>
  <si>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</si>
  <si>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</si>
  <si>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</si>
  <si>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</si>
  <si>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</si>
  <si>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</si>
  <si>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</si>
  <si>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</si>
  <si>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</si>
  <si>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</si>
  <si>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</si>
  <si>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</si>
  <si>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</si>
  <si>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</si>
  <si>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</si>
  <si>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</si>
  <si>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</si>
  <si>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</si>
  <si>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</si>
  <si>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</si>
  <si>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</si>
  <si>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</si>
  <si>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</si>
  <si>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</si>
  <si>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</si>
  <si>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</si>
  <si>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</si>
  <si>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</si>
  <si>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</si>
  <si>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</si>
  <si>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</si>
  <si>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</si>
  <si>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</si>
  <si>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</si>
  <si>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</si>
  <si>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</si>
  <si>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</si>
  <si>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</si>
  <si>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</si>
  <si>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</si>
  <si>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</si>
  <si>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</si>
  <si>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</si>
  <si>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</si>
  <si>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</si>
  <si>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</si>
  <si>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</si>
  <si>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</si>
  <si>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</si>
  <si>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</si>
  <si>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</si>
  <si>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</si>
  <si>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</si>
  <si>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</si>
  <si>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</si>
  <si>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</si>
  <si>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</si>
  <si>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</si>
  <si>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</si>
  <si>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</si>
  <si>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</si>
  <si>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</si>
  <si>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</si>
  <si>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</si>
  <si>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</si>
  <si>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</si>
  <si>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</si>
  <si>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</si>
  <si>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</si>
  <si>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</si>
  <si>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</si>
  <si>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</si>
  <si>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</si>
  <si>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</si>
  <si>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</si>
  <si>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</si>
  <si>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</si>
  <si>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</si>
  <si>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</si>
  <si>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</si>
  <si>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</si>
  <si>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</si>
  <si>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</si>
  <si>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</si>
  <si>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</si>
  <si>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</si>
  <si>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</si>
  <si>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</si>
  <si>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</si>
  <si>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</si>
  <si>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</si>
  <si>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</si>
  <si>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</si>
  <si>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</si>
  <si>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</si>
  <si>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</si>
  <si>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</si>
  <si>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</si>
  <si>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</si>
  <si>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</si>
  <si>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</si>
  <si>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</si>
  <si>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</si>
  <si>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Цветан Рашков</t>
  </si>
  <si>
    <t xml:space="preserve"> Ръководител: </t>
  </si>
  <si>
    <t xml:space="preserve"> "Б.Л. ЛИЗИНГ" АД</t>
  </si>
  <si>
    <t xml:space="preserve">Дата на съставяне:                            </t>
  </si>
  <si>
    <t xml:space="preserve">Дата  на съставяне:                                                                                                                                 </t>
  </si>
  <si>
    <t xml:space="preserve">Дата на съставяне:                                          </t>
  </si>
  <si>
    <t xml:space="preserve">Дата на съставяне:                           </t>
  </si>
  <si>
    <t xml:space="preserve">Дата на съставяне:                             </t>
  </si>
  <si>
    <t xml:space="preserve">Дата на съставяне:                              </t>
  </si>
  <si>
    <t xml:space="preserve">Ръководител: </t>
  </si>
  <si>
    <t xml:space="preserve">Съставител:                       </t>
  </si>
  <si>
    <t>Дияна Боянова</t>
  </si>
  <si>
    <t>01.01.2011 - 31.12.2011 год.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</si>
</sst>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7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5" fillId="0" borderId="0" xfId="27" applyNumberFormat="1" applyFont="1" applyAlignment="1" applyProtection="1">
      <alignment vertical="top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11" fillId="0" borderId="0" xfId="28" applyNumberFormat="1" applyFont="1" applyAlignment="1" applyProtection="1">
      <alignment wrapText="1"/>
      <protection locked="0"/>
    </xf>
    <xf numFmtId="14" fontId="11" fillId="0" borderId="0" xfId="30" applyNumberFormat="1" applyFont="1" applyAlignment="1" applyProtection="1">
      <alignment wrapText="1"/>
      <protection locked="0"/>
    </xf>
    <xf numFmtId="14" fontId="11" fillId="0" borderId="0" xfId="26" applyNumberFormat="1" applyFont="1" applyProtection="1">
      <alignment/>
      <protection locked="0"/>
    </xf>
    <xf numFmtId="14" fontId="11" fillId="0" borderId="0" xfId="22" applyNumberFormat="1" applyFont="1" applyAlignment="1" applyProtection="1">
      <alignment horizontal="left" vertical="center" wrapText="1"/>
      <protection locked="0"/>
    </xf>
    <xf numFmtId="14" fontId="5" fillId="0" borderId="0" xfId="24" applyNumberFormat="1" applyFont="1">
      <alignment/>
      <protection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28">
      <selection activeCell="E30" sqref="E30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6" t="s">
        <v>1</v>
      </c>
      <c r="B3" s="587"/>
      <c r="C3" s="587"/>
      <c r="D3" s="587"/>
      <c r="E3" s="462" t="s">
        <v>861</v>
      </c>
      <c r="F3" s="217" t="s">
        <v>2</v>
      </c>
      <c r="G3" s="172"/>
      <c r="H3" s="461">
        <v>175043618</v>
      </c>
    </row>
    <row r="4" spans="1:8" ht="15">
      <c r="A4" s="586" t="s">
        <v>3</v>
      </c>
      <c r="B4" s="583"/>
      <c r="C4" s="583"/>
      <c r="D4" s="583"/>
      <c r="E4" s="504" t="s">
        <v>858</v>
      </c>
      <c r="F4" s="588" t="s">
        <v>4</v>
      </c>
      <c r="G4" s="589"/>
      <c r="H4" s="461" t="s">
        <v>159</v>
      </c>
    </row>
    <row r="5" spans="1:8" ht="15">
      <c r="A5" s="586" t="s">
        <v>5</v>
      </c>
      <c r="B5" s="587"/>
      <c r="C5" s="587"/>
      <c r="D5" s="587"/>
      <c r="E5" s="505" t="s">
        <v>871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1572</v>
      </c>
      <c r="H11" s="152">
        <v>1344</v>
      </c>
    </row>
    <row r="12" spans="1:8" ht="15">
      <c r="A12" s="235" t="s">
        <v>24</v>
      </c>
      <c r="B12" s="241" t="s">
        <v>25</v>
      </c>
      <c r="C12" s="151">
        <v>1316</v>
      </c>
      <c r="D12" s="151"/>
      <c r="E12" s="237" t="s">
        <v>26</v>
      </c>
      <c r="F12" s="242" t="s">
        <v>27</v>
      </c>
      <c r="G12" s="153">
        <v>1572</v>
      </c>
      <c r="H12" s="153">
        <v>1344</v>
      </c>
    </row>
    <row r="13" spans="1:8" ht="15">
      <c r="A13" s="235" t="s">
        <v>28</v>
      </c>
      <c r="B13" s="241" t="s">
        <v>29</v>
      </c>
      <c r="C13" s="151">
        <v>1</v>
      </c>
      <c r="D13" s="151">
        <v>3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35</v>
      </c>
      <c r="D15" s="151">
        <v>65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1572</v>
      </c>
      <c r="H17" s="154">
        <f>H11+H14+H15+H16</f>
        <v>1344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1352</v>
      </c>
      <c r="D19" s="155">
        <f>SUM(D11:D18)</f>
        <v>68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135</v>
      </c>
      <c r="H21" s="156">
        <f>SUM(H22:H24)</f>
        <v>121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135</v>
      </c>
      <c r="H22" s="152">
        <v>121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4</v>
      </c>
      <c r="D24" s="151">
        <v>7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135</v>
      </c>
      <c r="H25" s="154">
        <f>H19+H20+H21</f>
        <v>121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4</v>
      </c>
      <c r="D27" s="155">
        <f>SUM(D23:D26)</f>
        <v>7</v>
      </c>
      <c r="E27" s="253" t="s">
        <v>83</v>
      </c>
      <c r="F27" s="242" t="s">
        <v>84</v>
      </c>
      <c r="G27" s="154">
        <f>SUM(G28:G30)</f>
        <v>0</v>
      </c>
      <c r="H27" s="154">
        <f>SUM(H28:H30)</f>
        <v>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>
        <v>1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246</v>
      </c>
      <c r="H31" s="152">
        <v>503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246</v>
      </c>
      <c r="H33" s="154">
        <f>H27+H31+H32</f>
        <v>504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1953</v>
      </c>
      <c r="H36" s="154">
        <f>H25+H17+H33</f>
        <v>1969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2047</v>
      </c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1705</v>
      </c>
      <c r="D47" s="151">
        <v>2289</v>
      </c>
      <c r="E47" s="251" t="s">
        <v>145</v>
      </c>
      <c r="F47" s="242" t="s">
        <v>146</v>
      </c>
      <c r="G47" s="152">
        <v>4401</v>
      </c>
      <c r="H47" s="152">
        <v>10268</v>
      </c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19</v>
      </c>
      <c r="H48" s="152">
        <v>227</v>
      </c>
    </row>
    <row r="49" spans="1:18" ht="15">
      <c r="A49" s="235" t="s">
        <v>151</v>
      </c>
      <c r="B49" s="241" t="s">
        <v>152</v>
      </c>
      <c r="C49" s="151">
        <v>4121</v>
      </c>
      <c r="D49" s="151">
        <v>5739</v>
      </c>
      <c r="E49" s="251" t="s">
        <v>51</v>
      </c>
      <c r="F49" s="245" t="s">
        <v>153</v>
      </c>
      <c r="G49" s="154">
        <f>SUM(G43:G48)</f>
        <v>6467</v>
      </c>
      <c r="H49" s="154">
        <f>SUM(H43:H48)</f>
        <v>10495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>
        <v>2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5826</v>
      </c>
      <c r="D51" s="155">
        <f>SUM(D47:D50)</f>
        <v>8030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7182</v>
      </c>
      <c r="D55" s="155">
        <f>D19+D20+D21+D27+D32+D45+D51+D53+D54</f>
        <v>8105</v>
      </c>
      <c r="E55" s="237" t="s">
        <v>172</v>
      </c>
      <c r="F55" s="261" t="s">
        <v>173</v>
      </c>
      <c r="G55" s="154">
        <f>G49+G51+G52+G53+G54</f>
        <v>6467</v>
      </c>
      <c r="H55" s="154">
        <f>H49+H51+H52+H53+H54</f>
        <v>10495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1046</v>
      </c>
      <c r="H59" s="152"/>
      <c r="M59" s="157"/>
    </row>
    <row r="60" spans="1:8" ht="15">
      <c r="A60" s="235" t="s">
        <v>183</v>
      </c>
      <c r="B60" s="241" t="s">
        <v>184</v>
      </c>
      <c r="C60" s="151">
        <v>801</v>
      </c>
      <c r="D60" s="151">
        <v>654</v>
      </c>
      <c r="E60" s="237" t="s">
        <v>185</v>
      </c>
      <c r="F60" s="242" t="s">
        <v>186</v>
      </c>
      <c r="G60" s="152">
        <v>5867</v>
      </c>
      <c r="H60" s="152">
        <v>4400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287</v>
      </c>
      <c r="H61" s="154">
        <f>SUM(H62:H68)</f>
        <v>252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87</v>
      </c>
      <c r="H62" s="152">
        <v>150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801</v>
      </c>
      <c r="D64" s="155">
        <f>SUM(D58:D63)</f>
        <v>654</v>
      </c>
      <c r="E64" s="237" t="s">
        <v>200</v>
      </c>
      <c r="F64" s="242" t="s">
        <v>201</v>
      </c>
      <c r="G64" s="152">
        <v>155</v>
      </c>
      <c r="H64" s="152">
        <v>18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35</v>
      </c>
      <c r="H66" s="152">
        <v>12</v>
      </c>
    </row>
    <row r="67" spans="1:8" ht="15">
      <c r="A67" s="235" t="s">
        <v>207</v>
      </c>
      <c r="B67" s="241" t="s">
        <v>208</v>
      </c>
      <c r="C67" s="151">
        <v>1002</v>
      </c>
      <c r="D67" s="151">
        <v>2190</v>
      </c>
      <c r="E67" s="237" t="s">
        <v>209</v>
      </c>
      <c r="F67" s="242" t="s">
        <v>210</v>
      </c>
      <c r="G67" s="152">
        <v>2</v>
      </c>
      <c r="H67" s="152">
        <v>2</v>
      </c>
    </row>
    <row r="68" spans="1:8" ht="15">
      <c r="A68" s="235" t="s">
        <v>211</v>
      </c>
      <c r="B68" s="241" t="s">
        <v>212</v>
      </c>
      <c r="C68" s="151">
        <v>117</v>
      </c>
      <c r="D68" s="151">
        <v>220</v>
      </c>
      <c r="E68" s="237" t="s">
        <v>213</v>
      </c>
      <c r="F68" s="242" t="s">
        <v>214</v>
      </c>
      <c r="G68" s="152">
        <v>8</v>
      </c>
      <c r="H68" s="152">
        <v>70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346</v>
      </c>
      <c r="H69" s="152">
        <v>382</v>
      </c>
    </row>
    <row r="70" spans="1:8" ht="15">
      <c r="A70" s="235" t="s">
        <v>218</v>
      </c>
      <c r="B70" s="241" t="s">
        <v>219</v>
      </c>
      <c r="C70" s="151">
        <v>450</v>
      </c>
      <c r="D70" s="151">
        <v>437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7546</v>
      </c>
      <c r="H71" s="161">
        <f>H59+H60+H61+H69+H70</f>
        <v>5034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5747</v>
      </c>
      <c r="D74" s="151">
        <v>5815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7316</v>
      </c>
      <c r="D75" s="155">
        <f>SUM(D67:D74)</f>
        <v>8662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7546</v>
      </c>
      <c r="H79" s="162">
        <f>H71+H74+H75+H76</f>
        <v>5034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</v>
      </c>
      <c r="D87" s="151">
        <v>25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664</v>
      </c>
      <c r="D88" s="151">
        <v>52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666</v>
      </c>
      <c r="D91" s="155">
        <f>SUM(D87:D90)</f>
        <v>77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</v>
      </c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8784</v>
      </c>
      <c r="D93" s="155">
        <f>D64+D75+D84+D91+D92</f>
        <v>9393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15966</v>
      </c>
      <c r="D94" s="164">
        <f>D93+D55</f>
        <v>17498</v>
      </c>
      <c r="E94" s="449" t="s">
        <v>270</v>
      </c>
      <c r="F94" s="289" t="s">
        <v>271</v>
      </c>
      <c r="G94" s="165">
        <f>G36+G39+G55+G79</f>
        <v>15966</v>
      </c>
      <c r="H94" s="165">
        <f>H36+H39+H55+H79</f>
        <v>17498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90" t="s">
        <v>817</v>
      </c>
      <c r="D98" s="590"/>
      <c r="E98" s="590"/>
      <c r="F98" s="170"/>
      <c r="G98" s="171"/>
      <c r="H98" s="172"/>
      <c r="M98" s="157"/>
    </row>
    <row r="99" spans="1:8" ht="15">
      <c r="A99" s="575">
        <v>40922</v>
      </c>
      <c r="C99" s="45"/>
      <c r="D99" s="1" t="s">
        <v>870</v>
      </c>
      <c r="E99" s="45"/>
      <c r="F99" s="170"/>
      <c r="G99" s="171"/>
      <c r="H99" s="172"/>
    </row>
    <row r="100" spans="1:5" ht="15">
      <c r="A100" s="173"/>
      <c r="B100" s="173"/>
      <c r="C100" s="590" t="s">
        <v>868</v>
      </c>
      <c r="D100" s="582"/>
      <c r="E100" s="582"/>
    </row>
    <row r="101" ht="15">
      <c r="D101" s="1" t="s">
        <v>859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31">
      <selection activeCell="G25" sqref="G25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1" t="str">
        <f>'справка №1-БАЛАНС'!E3</f>
        <v> "Б.Л. ЛИЗИНГ" АД</v>
      </c>
      <c r="C2" s="591"/>
      <c r="D2" s="591"/>
      <c r="E2" s="591"/>
      <c r="F2" s="593" t="s">
        <v>2</v>
      </c>
      <c r="G2" s="593"/>
      <c r="H2" s="526">
        <f>'справка №1-БАЛАНС'!H3</f>
        <v>175043618</v>
      </c>
    </row>
    <row r="3" spans="1:8" ht="15">
      <c r="A3" s="467" t="s">
        <v>274</v>
      </c>
      <c r="B3" s="591" t="str">
        <f>'справка №1-БАЛАНС'!E4</f>
        <v>неконсолидиран</v>
      </c>
      <c r="C3" s="591"/>
      <c r="D3" s="591"/>
      <c r="E3" s="591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2" t="str">
        <f>'справка №1-БАЛАНС'!E5</f>
        <v>01.01.2011 - 31.12.2011 год.</v>
      </c>
      <c r="C4" s="592"/>
      <c r="D4" s="592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28</v>
      </c>
      <c r="D9" s="46">
        <v>30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249</v>
      </c>
      <c r="D10" s="46">
        <v>301</v>
      </c>
      <c r="E10" s="298" t="s">
        <v>288</v>
      </c>
      <c r="F10" s="549" t="s">
        <v>289</v>
      </c>
      <c r="G10" s="550">
        <v>7279</v>
      </c>
      <c r="H10" s="550">
        <v>6621</v>
      </c>
    </row>
    <row r="11" spans="1:8" ht="12">
      <c r="A11" s="298" t="s">
        <v>290</v>
      </c>
      <c r="B11" s="299" t="s">
        <v>291</v>
      </c>
      <c r="C11" s="46">
        <v>54</v>
      </c>
      <c r="D11" s="46">
        <v>46</v>
      </c>
      <c r="E11" s="300" t="s">
        <v>292</v>
      </c>
      <c r="F11" s="549" t="s">
        <v>293</v>
      </c>
      <c r="G11" s="550">
        <v>293</v>
      </c>
      <c r="H11" s="550">
        <v>333</v>
      </c>
    </row>
    <row r="12" spans="1:8" ht="12">
      <c r="A12" s="298" t="s">
        <v>294</v>
      </c>
      <c r="B12" s="299" t="s">
        <v>295</v>
      </c>
      <c r="C12" s="46">
        <v>378</v>
      </c>
      <c r="D12" s="46">
        <v>349</v>
      </c>
      <c r="E12" s="300" t="s">
        <v>78</v>
      </c>
      <c r="F12" s="549" t="s">
        <v>296</v>
      </c>
      <c r="G12" s="550">
        <v>235</v>
      </c>
      <c r="H12" s="550">
        <v>99</v>
      </c>
    </row>
    <row r="13" spans="1:18" ht="12">
      <c r="A13" s="298" t="s">
        <v>297</v>
      </c>
      <c r="B13" s="299" t="s">
        <v>298</v>
      </c>
      <c r="C13" s="46">
        <v>43</v>
      </c>
      <c r="D13" s="46">
        <v>38</v>
      </c>
      <c r="E13" s="301" t="s">
        <v>51</v>
      </c>
      <c r="F13" s="551" t="s">
        <v>299</v>
      </c>
      <c r="G13" s="548">
        <f>SUM(G9:G12)</f>
        <v>7807</v>
      </c>
      <c r="H13" s="548">
        <f>SUM(H9:H12)</f>
        <v>7053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7221</v>
      </c>
      <c r="D14" s="46">
        <v>6538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69</v>
      </c>
      <c r="D16" s="47">
        <v>20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8042</v>
      </c>
      <c r="D19" s="49">
        <f>SUM(D9:D15)+D16</f>
        <v>7322</v>
      </c>
      <c r="E19" s="304" t="s">
        <v>316</v>
      </c>
      <c r="F19" s="552" t="s">
        <v>317</v>
      </c>
      <c r="G19" s="550">
        <v>1308</v>
      </c>
      <c r="H19" s="550">
        <v>1685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781</v>
      </c>
      <c r="D22" s="46">
        <v>847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1</v>
      </c>
      <c r="D24" s="46">
        <v>1</v>
      </c>
      <c r="E24" s="301" t="s">
        <v>103</v>
      </c>
      <c r="F24" s="554" t="s">
        <v>333</v>
      </c>
      <c r="G24" s="548">
        <f>SUM(G19:G23)</f>
        <v>1308</v>
      </c>
      <c r="H24" s="548">
        <f>SUM(H19:H23)</f>
        <v>1685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18</v>
      </c>
      <c r="D25" s="46">
        <v>8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800</v>
      </c>
      <c r="D26" s="49">
        <f>SUM(D22:D25)</f>
        <v>856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8842</v>
      </c>
      <c r="D28" s="50">
        <f>D26+D19</f>
        <v>8178</v>
      </c>
      <c r="E28" s="127" t="s">
        <v>338</v>
      </c>
      <c r="F28" s="554" t="s">
        <v>339</v>
      </c>
      <c r="G28" s="548">
        <f>G13+G15+G24</f>
        <v>9115</v>
      </c>
      <c r="H28" s="548">
        <f>H13+H15+H24</f>
        <v>8738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273</v>
      </c>
      <c r="D30" s="50">
        <f>IF((H28-D28)&gt;0,H28-D28,0)</f>
        <v>560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8842</v>
      </c>
      <c r="D33" s="49">
        <f>D28-D31+D32</f>
        <v>8178</v>
      </c>
      <c r="E33" s="127" t="s">
        <v>352</v>
      </c>
      <c r="F33" s="554" t="s">
        <v>353</v>
      </c>
      <c r="G33" s="53">
        <f>G32-G31+G28</f>
        <v>9115</v>
      </c>
      <c r="H33" s="53">
        <f>H32-H31+H28</f>
        <v>8738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273</v>
      </c>
      <c r="D34" s="50">
        <f>IF((H33-D33)&gt;0,H33-D33,0)</f>
        <v>560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27</v>
      </c>
      <c r="D35" s="49">
        <f>D36+D37+D38</f>
        <v>57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27</v>
      </c>
      <c r="D36" s="46">
        <v>57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246</v>
      </c>
      <c r="D39" s="460">
        <f>+IF((H33-D33-D35)&gt;0,H33-D33-D35,0)</f>
        <v>503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246</v>
      </c>
      <c r="D41" s="52">
        <f>IF(H39=0,IF(D39-D40&gt;0,D39-D40+H40,0),IF(H39-H40&lt;0,H40-H39+D39,0))</f>
        <v>503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9115</v>
      </c>
      <c r="D42" s="53">
        <f>D33+D35+D39</f>
        <v>8738</v>
      </c>
      <c r="E42" s="128" t="s">
        <v>379</v>
      </c>
      <c r="F42" s="129" t="s">
        <v>380</v>
      </c>
      <c r="G42" s="53">
        <f>G39+G33</f>
        <v>9115</v>
      </c>
      <c r="H42" s="53">
        <f>H39+H33</f>
        <v>8738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4" t="s">
        <v>856</v>
      </c>
      <c r="B45" s="594"/>
      <c r="C45" s="594"/>
      <c r="D45" s="594"/>
      <c r="E45" s="594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6">
        <f>'справка №1-БАЛАНС'!A99</f>
        <v>40922</v>
      </c>
      <c r="C48" s="427" t="s">
        <v>381</v>
      </c>
      <c r="D48" s="584"/>
      <c r="E48" s="584"/>
      <c r="F48" s="584"/>
      <c r="G48" s="584"/>
      <c r="H48" s="584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tr">
        <f>'справка №1-БАЛАНС'!D99</f>
        <v>Дияна Боянова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5"/>
      <c r="E50" s="585"/>
      <c r="F50" s="585"/>
      <c r="G50" s="585"/>
      <c r="H50" s="585"/>
    </row>
    <row r="51" spans="1:8" ht="12">
      <c r="A51" s="564"/>
      <c r="B51" s="560"/>
      <c r="C51" s="425"/>
      <c r="D51" s="425" t="str">
        <f>'справка №1-БАЛАНС'!D101</f>
        <v>Цветан Рашков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9">
      <selection activeCell="D45" sqref="D45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"Б.Л. ЛИЗИНГ" АД</v>
      </c>
      <c r="C4" s="541" t="s">
        <v>2</v>
      </c>
      <c r="D4" s="541">
        <f>'справка №1-БАЛАНС'!H3</f>
        <v>175043618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01.01.2011 - 31.12.2011 год.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12941</v>
      </c>
      <c r="D10" s="54">
        <v>15052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-7784</v>
      </c>
      <c r="D11" s="54">
        <v>-8510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-397</v>
      </c>
      <c r="D13" s="54">
        <v>-380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-10</v>
      </c>
      <c r="D15" s="54">
        <v>-159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-5</v>
      </c>
      <c r="D17" s="54">
        <v>-8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-1</v>
      </c>
      <c r="D18" s="54">
        <v>-1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-5</v>
      </c>
      <c r="D19" s="54">
        <v>-639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4739</v>
      </c>
      <c r="D20" s="55">
        <f>SUM(D10:D19)</f>
        <v>5355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-1333</v>
      </c>
      <c r="D22" s="54">
        <v>-70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33</v>
      </c>
      <c r="D23" s="54">
        <v>20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-1300</v>
      </c>
      <c r="D32" s="55">
        <f>SUM(D22:D31)</f>
        <v>-50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5814</v>
      </c>
      <c r="D36" s="54">
        <v>1573</v>
      </c>
      <c r="E36" s="130"/>
      <c r="F36" s="130"/>
    </row>
    <row r="37" spans="1:6" ht="12">
      <c r="A37" s="332" t="s">
        <v>437</v>
      </c>
      <c r="B37" s="333" t="s">
        <v>438</v>
      </c>
      <c r="C37" s="54">
        <v>-7330</v>
      </c>
      <c r="D37" s="54">
        <v>-5066</v>
      </c>
      <c r="E37" s="130"/>
      <c r="F37" s="130"/>
    </row>
    <row r="38" spans="1:6" ht="12">
      <c r="A38" s="332" t="s">
        <v>439</v>
      </c>
      <c r="B38" s="333" t="s">
        <v>440</v>
      </c>
      <c r="C38" s="54">
        <v>-336</v>
      </c>
      <c r="D38" s="54">
        <v>-357</v>
      </c>
      <c r="E38" s="130"/>
      <c r="F38" s="130"/>
    </row>
    <row r="39" spans="1:6" ht="12">
      <c r="A39" s="332" t="s">
        <v>441</v>
      </c>
      <c r="B39" s="333" t="s">
        <v>442</v>
      </c>
      <c r="C39" s="54">
        <v>-708</v>
      </c>
      <c r="D39" s="54">
        <v>-795</v>
      </c>
      <c r="E39" s="130"/>
      <c r="F39" s="130"/>
    </row>
    <row r="40" spans="1:6" ht="12">
      <c r="A40" s="332" t="s">
        <v>443</v>
      </c>
      <c r="B40" s="333" t="s">
        <v>444</v>
      </c>
      <c r="C40" s="54">
        <v>-262</v>
      </c>
      <c r="D40" s="54">
        <v>-1008</v>
      </c>
      <c r="E40" s="130"/>
      <c r="F40" s="130"/>
    </row>
    <row r="41" spans="1:8" ht="12">
      <c r="A41" s="332" t="s">
        <v>445</v>
      </c>
      <c r="B41" s="333" t="s">
        <v>446</v>
      </c>
      <c r="C41" s="54">
        <v>-28</v>
      </c>
      <c r="D41" s="54">
        <v>3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-2850</v>
      </c>
      <c r="D42" s="55">
        <f>SUM(D34:D41)</f>
        <v>-5650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589</v>
      </c>
      <c r="D43" s="55">
        <f>D42+D32+D20</f>
        <v>-345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77</v>
      </c>
      <c r="D44" s="132">
        <v>422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666</v>
      </c>
      <c r="D45" s="55">
        <f>D44+D43</f>
        <v>77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862</v>
      </c>
      <c r="B49" s="436"/>
      <c r="C49" s="319"/>
      <c r="D49" s="437"/>
      <c r="E49" s="343"/>
      <c r="G49" s="133"/>
      <c r="H49" s="133"/>
    </row>
    <row r="50" spans="1:8" ht="12">
      <c r="A50" s="577">
        <f>'справка №1-БАЛАНС'!A99</f>
        <v>40922</v>
      </c>
      <c r="B50" s="436" t="s">
        <v>817</v>
      </c>
      <c r="C50" s="595"/>
      <c r="D50" s="595"/>
      <c r="G50" s="133"/>
      <c r="H50" s="133"/>
    </row>
    <row r="51" spans="1:8" ht="12">
      <c r="A51" s="318"/>
      <c r="B51" s="318" t="str">
        <f>'справка №1-БАЛАНС'!D99</f>
        <v>Дияна Боянова</v>
      </c>
      <c r="C51" s="319"/>
      <c r="D51" s="319"/>
      <c r="G51" s="133"/>
      <c r="H51" s="133"/>
    </row>
    <row r="52" spans="1:8" ht="12">
      <c r="A52" s="318"/>
      <c r="B52" s="436" t="s">
        <v>868</v>
      </c>
      <c r="C52" s="595"/>
      <c r="D52" s="595"/>
      <c r="G52" s="133"/>
      <c r="H52" s="133"/>
    </row>
    <row r="53" spans="1:8" ht="12">
      <c r="A53" s="318"/>
      <c r="B53" s="318" t="str">
        <f>'справка №1-БАЛАНС'!D101</f>
        <v>Цветан Рашков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4">
      <selection activeCell="I18" sqref="I18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6" t="s">
        <v>459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8" t="str">
        <f>'справка №1-БАЛАНС'!E3</f>
        <v> "Б.Л. ЛИЗИНГ" АД</v>
      </c>
      <c r="C3" s="598"/>
      <c r="D3" s="598"/>
      <c r="E3" s="598"/>
      <c r="F3" s="598"/>
      <c r="G3" s="598"/>
      <c r="H3" s="598"/>
      <c r="I3" s="598"/>
      <c r="J3" s="476"/>
      <c r="K3" s="600" t="s">
        <v>2</v>
      </c>
      <c r="L3" s="600"/>
      <c r="M3" s="478">
        <f>'справка №1-БАЛАНС'!H3</f>
        <v>175043618</v>
      </c>
      <c r="N3" s="2"/>
    </row>
    <row r="4" spans="1:15" s="532" customFormat="1" ht="13.5" customHeight="1">
      <c r="A4" s="467" t="s">
        <v>460</v>
      </c>
      <c r="B4" s="598" t="str">
        <f>'справка №1-БАЛАНС'!E4</f>
        <v>неконсолидиран</v>
      </c>
      <c r="C4" s="598"/>
      <c r="D4" s="598"/>
      <c r="E4" s="598"/>
      <c r="F4" s="598"/>
      <c r="G4" s="598"/>
      <c r="H4" s="598"/>
      <c r="I4" s="598"/>
      <c r="J4" s="136"/>
      <c r="K4" s="601" t="s">
        <v>4</v>
      </c>
      <c r="L4" s="601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602" t="str">
        <f>'справка №1-БАЛАНС'!E5</f>
        <v>01.01.2011 - 31.12.2011 год.</v>
      </c>
      <c r="C5" s="602"/>
      <c r="D5" s="602"/>
      <c r="E5" s="602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1344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121</v>
      </c>
      <c r="G11" s="58">
        <f>'справка №1-БАЛАНС'!H23</f>
        <v>0</v>
      </c>
      <c r="H11" s="60"/>
      <c r="I11" s="58">
        <f>'справка №1-БАЛАНС'!H28+'справка №1-БАЛАНС'!H31</f>
        <v>504</v>
      </c>
      <c r="J11" s="58">
        <f>'справка №1-БАЛАНС'!H29+'справка №1-БАЛАНС'!H32</f>
        <v>0</v>
      </c>
      <c r="K11" s="60"/>
      <c r="L11" s="344">
        <f>SUM(C11:K11)</f>
        <v>1969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1344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121</v>
      </c>
      <c r="G15" s="61">
        <f t="shared" si="2"/>
        <v>0</v>
      </c>
      <c r="H15" s="61">
        <f t="shared" si="2"/>
        <v>0</v>
      </c>
      <c r="I15" s="61">
        <f t="shared" si="2"/>
        <v>504</v>
      </c>
      <c r="J15" s="61">
        <f t="shared" si="2"/>
        <v>0</v>
      </c>
      <c r="K15" s="61">
        <f t="shared" si="2"/>
        <v>0</v>
      </c>
      <c r="L15" s="344">
        <f t="shared" si="1"/>
        <v>1969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246</v>
      </c>
      <c r="J16" s="345">
        <f>+'справка №1-БАЛАНС'!G32</f>
        <v>0</v>
      </c>
      <c r="K16" s="60"/>
      <c r="L16" s="344">
        <f t="shared" si="1"/>
        <v>246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228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14</v>
      </c>
      <c r="G17" s="62">
        <f t="shared" si="3"/>
        <v>0</v>
      </c>
      <c r="H17" s="62">
        <f t="shared" si="3"/>
        <v>0</v>
      </c>
      <c r="I17" s="62">
        <f t="shared" si="3"/>
        <v>-504</v>
      </c>
      <c r="J17" s="62">
        <f>J18+J19</f>
        <v>0</v>
      </c>
      <c r="K17" s="62">
        <f t="shared" si="3"/>
        <v>0</v>
      </c>
      <c r="L17" s="344">
        <f t="shared" si="1"/>
        <v>-262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>
        <v>-262</v>
      </c>
      <c r="J18" s="60"/>
      <c r="K18" s="60"/>
      <c r="L18" s="344">
        <f t="shared" si="1"/>
        <v>-262</v>
      </c>
      <c r="M18" s="60"/>
      <c r="N18" s="11"/>
    </row>
    <row r="19" spans="1:14" ht="12" customHeight="1">
      <c r="A19" s="13" t="s">
        <v>495</v>
      </c>
      <c r="B19" s="18" t="s">
        <v>496</v>
      </c>
      <c r="C19" s="60">
        <v>228</v>
      </c>
      <c r="D19" s="60"/>
      <c r="E19" s="60"/>
      <c r="F19" s="60">
        <v>14</v>
      </c>
      <c r="G19" s="60"/>
      <c r="H19" s="60"/>
      <c r="I19" s="60">
        <v>-242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1572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135</v>
      </c>
      <c r="G29" s="59">
        <f t="shared" si="6"/>
        <v>0</v>
      </c>
      <c r="H29" s="59">
        <f t="shared" si="6"/>
        <v>0</v>
      </c>
      <c r="I29" s="59">
        <f t="shared" si="6"/>
        <v>246</v>
      </c>
      <c r="J29" s="59">
        <f t="shared" si="6"/>
        <v>0</v>
      </c>
      <c r="K29" s="59">
        <f t="shared" si="6"/>
        <v>0</v>
      </c>
      <c r="L29" s="344">
        <f t="shared" si="1"/>
        <v>1953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1572</v>
      </c>
      <c r="D32" s="59">
        <f t="shared" si="7"/>
        <v>0</v>
      </c>
      <c r="E32" s="59">
        <f t="shared" si="7"/>
        <v>0</v>
      </c>
      <c r="F32" s="59">
        <f t="shared" si="7"/>
        <v>135</v>
      </c>
      <c r="G32" s="59">
        <f t="shared" si="7"/>
        <v>0</v>
      </c>
      <c r="H32" s="59">
        <f t="shared" si="7"/>
        <v>0</v>
      </c>
      <c r="I32" s="59">
        <f t="shared" si="7"/>
        <v>246</v>
      </c>
      <c r="J32" s="59">
        <f t="shared" si="7"/>
        <v>0</v>
      </c>
      <c r="K32" s="59">
        <f t="shared" si="7"/>
        <v>0</v>
      </c>
      <c r="L32" s="344">
        <f t="shared" si="1"/>
        <v>1953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9" t="s">
        <v>857</v>
      </c>
      <c r="B35" s="599"/>
      <c r="C35" s="599"/>
      <c r="D35" s="599"/>
      <c r="E35" s="599"/>
      <c r="F35" s="599"/>
      <c r="G35" s="599"/>
      <c r="H35" s="599"/>
      <c r="I35" s="599"/>
      <c r="J35" s="599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97" t="s">
        <v>817</v>
      </c>
      <c r="E38" s="597"/>
      <c r="F38" s="597"/>
      <c r="G38" s="597"/>
      <c r="H38" s="597"/>
      <c r="I38" s="597"/>
      <c r="J38" s="15" t="s">
        <v>860</v>
      </c>
      <c r="K38" s="15"/>
      <c r="L38" s="597"/>
      <c r="M38" s="597"/>
      <c r="N38" s="11"/>
    </row>
    <row r="39" spans="1:13" ht="12">
      <c r="A39" s="578">
        <f>'справка №1-БАЛАНС'!A99</f>
        <v>40922</v>
      </c>
      <c r="B39" s="537"/>
      <c r="C39" s="538"/>
      <c r="D39" s="538"/>
      <c r="E39" s="538" t="str">
        <f>'справка №1-БАЛАНС'!D99</f>
        <v>Дияна Боянова</v>
      </c>
      <c r="F39" s="538"/>
      <c r="G39" s="538"/>
      <c r="H39" s="538"/>
      <c r="I39" s="538"/>
      <c r="J39" s="538"/>
      <c r="K39" s="538" t="str">
        <f>'справка №1-БАЛАНС'!D101</f>
        <v>Цветан Рашков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B16">
      <selection activeCell="L24" sqref="L2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3" t="s">
        <v>383</v>
      </c>
      <c r="B2" s="604"/>
      <c r="C2" s="605" t="str">
        <f>'справка №1-БАЛАНС'!E3</f>
        <v> "Б.Л. ЛИЗИНГ" АД</v>
      </c>
      <c r="D2" s="605"/>
      <c r="E2" s="605"/>
      <c r="F2" s="605"/>
      <c r="G2" s="605"/>
      <c r="H2" s="605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175043618</v>
      </c>
      <c r="P2" s="483"/>
      <c r="Q2" s="483"/>
      <c r="R2" s="526"/>
    </row>
    <row r="3" spans="1:18" ht="15">
      <c r="A3" s="603" t="s">
        <v>5</v>
      </c>
      <c r="B3" s="604"/>
      <c r="C3" s="606" t="str">
        <f>'справка №1-БАЛАНС'!E5</f>
        <v>01.01.2011 - 31.12.2011 год.</v>
      </c>
      <c r="D3" s="606"/>
      <c r="E3" s="606"/>
      <c r="F3" s="485"/>
      <c r="G3" s="485"/>
      <c r="H3" s="485"/>
      <c r="I3" s="485"/>
      <c r="J3" s="485"/>
      <c r="K3" s="485"/>
      <c r="L3" s="485"/>
      <c r="M3" s="607" t="s">
        <v>4</v>
      </c>
      <c r="N3" s="607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8" t="s">
        <v>463</v>
      </c>
      <c r="B5" s="609"/>
      <c r="C5" s="612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17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17" t="s">
        <v>528</v>
      </c>
      <c r="R5" s="617" t="s">
        <v>529</v>
      </c>
    </row>
    <row r="6" spans="1:18" s="100" customFormat="1" ht="48">
      <c r="A6" s="610"/>
      <c r="B6" s="611"/>
      <c r="C6" s="613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18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18"/>
      <c r="R6" s="618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/>
      <c r="E10" s="189">
        <v>1333</v>
      </c>
      <c r="F10" s="189"/>
      <c r="G10" s="74">
        <f aca="true" t="shared" si="2" ref="G10:G39">D10+E10-F10</f>
        <v>1333</v>
      </c>
      <c r="H10" s="65"/>
      <c r="I10" s="65"/>
      <c r="J10" s="74">
        <f aca="true" t="shared" si="3" ref="J10:J39">G10+H10-I10</f>
        <v>1333</v>
      </c>
      <c r="K10" s="65"/>
      <c r="L10" s="65">
        <v>4</v>
      </c>
      <c r="M10" s="65"/>
      <c r="N10" s="74">
        <f aca="true" t="shared" si="4" ref="N10:N39">K10+L10-M10</f>
        <v>4</v>
      </c>
      <c r="O10" s="65"/>
      <c r="P10" s="65"/>
      <c r="Q10" s="74">
        <f t="shared" si="0"/>
        <v>4</v>
      </c>
      <c r="R10" s="74">
        <f t="shared" si="1"/>
        <v>1329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54</v>
      </c>
      <c r="E11" s="189"/>
      <c r="F11" s="189"/>
      <c r="G11" s="74">
        <f t="shared" si="2"/>
        <v>54</v>
      </c>
      <c r="H11" s="65"/>
      <c r="I11" s="65"/>
      <c r="J11" s="74">
        <f t="shared" si="3"/>
        <v>54</v>
      </c>
      <c r="K11" s="65">
        <v>51</v>
      </c>
      <c r="L11" s="65">
        <v>1</v>
      </c>
      <c r="M11" s="65"/>
      <c r="N11" s="74">
        <f t="shared" si="4"/>
        <v>52</v>
      </c>
      <c r="O11" s="65"/>
      <c r="P11" s="65"/>
      <c r="Q11" s="74">
        <f t="shared" si="0"/>
        <v>52</v>
      </c>
      <c r="R11" s="74">
        <f t="shared" si="1"/>
        <v>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143</v>
      </c>
      <c r="E13" s="189"/>
      <c r="F13" s="189">
        <v>23</v>
      </c>
      <c r="G13" s="74">
        <f t="shared" si="2"/>
        <v>120</v>
      </c>
      <c r="H13" s="65"/>
      <c r="I13" s="65"/>
      <c r="J13" s="74">
        <f t="shared" si="3"/>
        <v>120</v>
      </c>
      <c r="K13" s="65">
        <v>78</v>
      </c>
      <c r="L13" s="65">
        <v>22</v>
      </c>
      <c r="M13" s="65">
        <v>20</v>
      </c>
      <c r="N13" s="74">
        <f t="shared" si="4"/>
        <v>80</v>
      </c>
      <c r="O13" s="65"/>
      <c r="P13" s="65"/>
      <c r="Q13" s="74">
        <f t="shared" si="0"/>
        <v>80</v>
      </c>
      <c r="R13" s="74">
        <f t="shared" si="1"/>
        <v>40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197</v>
      </c>
      <c r="E17" s="194">
        <f>SUM(E9:E16)</f>
        <v>1333</v>
      </c>
      <c r="F17" s="194">
        <f>SUM(F9:F16)</f>
        <v>23</v>
      </c>
      <c r="G17" s="74">
        <f t="shared" si="2"/>
        <v>1507</v>
      </c>
      <c r="H17" s="75">
        <f>SUM(H9:H16)</f>
        <v>0</v>
      </c>
      <c r="I17" s="75">
        <f>SUM(I9:I16)</f>
        <v>0</v>
      </c>
      <c r="J17" s="74">
        <f t="shared" si="3"/>
        <v>1507</v>
      </c>
      <c r="K17" s="75">
        <f>SUM(K9:K16)</f>
        <v>129</v>
      </c>
      <c r="L17" s="75">
        <f>SUM(L9:L16)</f>
        <v>27</v>
      </c>
      <c r="M17" s="75">
        <f>SUM(M9:M16)</f>
        <v>20</v>
      </c>
      <c r="N17" s="74">
        <f t="shared" si="4"/>
        <v>136</v>
      </c>
      <c r="O17" s="75">
        <f>SUM(O9:O16)</f>
        <v>0</v>
      </c>
      <c r="P17" s="75">
        <f>SUM(P9:P16)</f>
        <v>0</v>
      </c>
      <c r="Q17" s="74">
        <f t="shared" si="5"/>
        <v>136</v>
      </c>
      <c r="R17" s="74">
        <f t="shared" si="6"/>
        <v>1371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21</v>
      </c>
      <c r="E22" s="189"/>
      <c r="F22" s="189"/>
      <c r="G22" s="74">
        <f t="shared" si="2"/>
        <v>21</v>
      </c>
      <c r="H22" s="65"/>
      <c r="I22" s="65"/>
      <c r="J22" s="74">
        <f t="shared" si="3"/>
        <v>21</v>
      </c>
      <c r="K22" s="65">
        <v>14</v>
      </c>
      <c r="L22" s="65">
        <v>7</v>
      </c>
      <c r="M22" s="65"/>
      <c r="N22" s="74">
        <f t="shared" si="4"/>
        <v>21</v>
      </c>
      <c r="O22" s="65"/>
      <c r="P22" s="65"/>
      <c r="Q22" s="74">
        <f t="shared" si="5"/>
        <v>21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21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21</v>
      </c>
      <c r="H25" s="66">
        <f t="shared" si="7"/>
        <v>0</v>
      </c>
      <c r="I25" s="66">
        <f t="shared" si="7"/>
        <v>0</v>
      </c>
      <c r="J25" s="67">
        <f t="shared" si="3"/>
        <v>21</v>
      </c>
      <c r="K25" s="66">
        <f t="shared" si="7"/>
        <v>14</v>
      </c>
      <c r="L25" s="66">
        <f t="shared" si="7"/>
        <v>7</v>
      </c>
      <c r="M25" s="66">
        <f t="shared" si="7"/>
        <v>0</v>
      </c>
      <c r="N25" s="67">
        <f t="shared" si="4"/>
        <v>21</v>
      </c>
      <c r="O25" s="66">
        <f t="shared" si="7"/>
        <v>0</v>
      </c>
      <c r="P25" s="66">
        <f t="shared" si="7"/>
        <v>0</v>
      </c>
      <c r="Q25" s="67">
        <f t="shared" si="5"/>
        <v>21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218</v>
      </c>
      <c r="E40" s="438">
        <f>E17+E18+E19+E25+E38+E39</f>
        <v>1333</v>
      </c>
      <c r="F40" s="438">
        <f aca="true" t="shared" si="13" ref="F40:R40">F17+F18+F19+F25+F38+F39</f>
        <v>23</v>
      </c>
      <c r="G40" s="438">
        <f t="shared" si="13"/>
        <v>1528</v>
      </c>
      <c r="H40" s="438">
        <f t="shared" si="13"/>
        <v>0</v>
      </c>
      <c r="I40" s="438">
        <f t="shared" si="13"/>
        <v>0</v>
      </c>
      <c r="J40" s="438">
        <f t="shared" si="13"/>
        <v>1528</v>
      </c>
      <c r="K40" s="438">
        <f t="shared" si="13"/>
        <v>143</v>
      </c>
      <c r="L40" s="438">
        <f t="shared" si="13"/>
        <v>34</v>
      </c>
      <c r="M40" s="438">
        <f t="shared" si="13"/>
        <v>20</v>
      </c>
      <c r="N40" s="438">
        <f t="shared" si="13"/>
        <v>157</v>
      </c>
      <c r="O40" s="438">
        <f t="shared" si="13"/>
        <v>0</v>
      </c>
      <c r="P40" s="438">
        <f t="shared" si="13"/>
        <v>0</v>
      </c>
      <c r="Q40" s="438">
        <f t="shared" si="13"/>
        <v>157</v>
      </c>
      <c r="R40" s="438">
        <f t="shared" si="13"/>
        <v>1371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864</v>
      </c>
      <c r="C44" s="354"/>
      <c r="D44" s="355"/>
      <c r="E44" s="355"/>
      <c r="F44" s="355"/>
      <c r="G44" s="351"/>
      <c r="H44" s="356" t="s">
        <v>869</v>
      </c>
      <c r="I44" s="356"/>
      <c r="J44" s="356"/>
      <c r="K44" s="614"/>
      <c r="L44" s="614"/>
      <c r="M44" s="614"/>
      <c r="N44" s="614"/>
      <c r="O44" s="615" t="s">
        <v>868</v>
      </c>
      <c r="P44" s="616"/>
      <c r="Q44" s="616"/>
      <c r="R44" s="616"/>
    </row>
    <row r="45" spans="1:18" ht="12">
      <c r="A45" s="349"/>
      <c r="B45" s="579">
        <f>'справка №1-БАЛАНС'!A99</f>
        <v>40922</v>
      </c>
      <c r="C45" s="349"/>
      <c r="D45" s="531"/>
      <c r="E45" s="531"/>
      <c r="F45" s="531"/>
      <c r="G45" s="349"/>
      <c r="H45" s="349"/>
      <c r="I45" s="349" t="str">
        <f>'справка №1-БАЛАНС'!D99</f>
        <v>Дияна Боянова</v>
      </c>
      <c r="J45" s="349"/>
      <c r="K45" s="349"/>
      <c r="L45" s="349"/>
      <c r="M45" s="349"/>
      <c r="N45" s="349"/>
      <c r="O45" s="349" t="str">
        <f>'справка №1-БАЛАНС'!D101</f>
        <v>Цветан Рашков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4">
      <selection activeCell="D96" sqref="D96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2" t="s">
        <v>607</v>
      </c>
      <c r="B1" s="622"/>
      <c r="C1" s="622"/>
      <c r="D1" s="622"/>
      <c r="E1" s="622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5" t="str">
        <f>'справка №1-БАЛАНС'!E3</f>
        <v> "Б.Л. ЛИЗИНГ" АД</v>
      </c>
      <c r="C3" s="626"/>
      <c r="D3" s="526" t="s">
        <v>2</v>
      </c>
      <c r="E3" s="107">
        <f>'справка №1-БАЛАНС'!H3</f>
        <v>175043618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3" t="str">
        <f>'справка №1-БАЛАНС'!E5</f>
        <v>01.01.2011 - 31.12.2011 год.</v>
      </c>
      <c r="C4" s="624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5826</v>
      </c>
      <c r="D16" s="119">
        <f>+D17+D18</f>
        <v>0</v>
      </c>
      <c r="E16" s="120">
        <f t="shared" si="0"/>
        <v>5826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>
        <v>5826</v>
      </c>
      <c r="D17" s="108"/>
      <c r="E17" s="120">
        <f t="shared" si="0"/>
        <v>5826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5826</v>
      </c>
      <c r="D19" s="104">
        <f>D11+D15+D16</f>
        <v>0</v>
      </c>
      <c r="E19" s="118">
        <f>E11+E15+E16</f>
        <v>5826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1411</v>
      </c>
      <c r="D24" s="119">
        <f>SUM(D25:D27)</f>
        <v>1411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>
        <v>409</v>
      </c>
      <c r="D25" s="108">
        <v>409</v>
      </c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1002</v>
      </c>
      <c r="D26" s="108">
        <v>1002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117</v>
      </c>
      <c r="D28" s="108">
        <v>117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/>
      <c r="D29" s="108"/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>
        <v>41</v>
      </c>
      <c r="D30" s="108">
        <v>41</v>
      </c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5747</v>
      </c>
      <c r="D38" s="105">
        <f>SUM(D39:D42)</f>
        <v>5747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5747</v>
      </c>
      <c r="D42" s="108">
        <v>5747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7316</v>
      </c>
      <c r="D43" s="104">
        <f>D24+D28+D29+D31+D30+D32+D33+D38</f>
        <v>7316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13142</v>
      </c>
      <c r="D44" s="103">
        <f>D43+D21+D19+D9</f>
        <v>7316</v>
      </c>
      <c r="E44" s="118">
        <f>E43+E21+E19+E9</f>
        <v>5826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2047</v>
      </c>
      <c r="D56" s="103">
        <f>D57+D59</f>
        <v>0</v>
      </c>
      <c r="E56" s="119">
        <f t="shared" si="1"/>
        <v>2047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>
        <v>2047</v>
      </c>
      <c r="D57" s="108"/>
      <c r="E57" s="119">
        <f t="shared" si="1"/>
        <v>2047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>
        <v>4401</v>
      </c>
      <c r="D63" s="108"/>
      <c r="E63" s="119">
        <f t="shared" si="1"/>
        <v>4401</v>
      </c>
      <c r="F63" s="110"/>
    </row>
    <row r="64" spans="1:6" ht="12">
      <c r="A64" s="396" t="s">
        <v>705</v>
      </c>
      <c r="B64" s="397" t="s">
        <v>706</v>
      </c>
      <c r="C64" s="108">
        <v>19</v>
      </c>
      <c r="D64" s="108"/>
      <c r="E64" s="119">
        <f t="shared" si="1"/>
        <v>19</v>
      </c>
      <c r="F64" s="110"/>
    </row>
    <row r="65" spans="1:6" ht="12">
      <c r="A65" s="396" t="s">
        <v>707</v>
      </c>
      <c r="B65" s="397" t="s">
        <v>708</v>
      </c>
      <c r="C65" s="109">
        <v>19</v>
      </c>
      <c r="D65" s="109"/>
      <c r="E65" s="119">
        <f t="shared" si="1"/>
        <v>19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6467</v>
      </c>
      <c r="D66" s="103">
        <f>D52+D56+D61+D62+D63+D64</f>
        <v>0</v>
      </c>
      <c r="E66" s="119">
        <f t="shared" si="1"/>
        <v>6467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87</v>
      </c>
      <c r="D71" s="105">
        <f>SUM(D72:D74)</f>
        <v>87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>
        <v>87</v>
      </c>
      <c r="D72" s="108">
        <v>87</v>
      </c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1046</v>
      </c>
      <c r="D75" s="103">
        <f>D76+D78</f>
        <v>1046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1046</v>
      </c>
      <c r="D76" s="108">
        <v>1046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5867</v>
      </c>
      <c r="D80" s="103">
        <f>SUM(D81:D84)</f>
        <v>5867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>
        <v>5867</v>
      </c>
      <c r="D82" s="108">
        <v>5867</v>
      </c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200</v>
      </c>
      <c r="D85" s="104">
        <f>SUM(D86:D90)+D94</f>
        <v>200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73</v>
      </c>
      <c r="D87" s="108">
        <v>73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82</v>
      </c>
      <c r="D88" s="108">
        <v>82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35</v>
      </c>
      <c r="D89" s="108">
        <v>35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8</v>
      </c>
      <c r="D90" s="103">
        <f>SUM(D91:D93)</f>
        <v>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7</v>
      </c>
      <c r="D92" s="108">
        <v>7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1</v>
      </c>
      <c r="D93" s="108">
        <v>1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2</v>
      </c>
      <c r="D94" s="108">
        <v>2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346</v>
      </c>
      <c r="D95" s="108">
        <v>346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7546</v>
      </c>
      <c r="D96" s="104">
        <f>D85+D80+D75+D71+D95</f>
        <v>7546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14013</v>
      </c>
      <c r="D97" s="104">
        <f>D96+D68+D66</f>
        <v>7546</v>
      </c>
      <c r="E97" s="104">
        <f>E96+E68+E66</f>
        <v>6467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1" t="s">
        <v>778</v>
      </c>
      <c r="B107" s="621"/>
      <c r="C107" s="621"/>
      <c r="D107" s="621"/>
      <c r="E107" s="621"/>
      <c r="F107" s="62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0" t="s">
        <v>865</v>
      </c>
      <c r="B109" s="620"/>
      <c r="C109" s="620" t="s">
        <v>817</v>
      </c>
      <c r="D109" s="620"/>
      <c r="E109" s="620"/>
      <c r="F109" s="620"/>
    </row>
    <row r="110" spans="1:6" ht="12">
      <c r="A110" s="580">
        <f>'справка №1-БАЛАНС'!A99</f>
        <v>40922</v>
      </c>
      <c r="B110" s="386"/>
      <c r="C110" s="385" t="str">
        <f>'справка №1-БАЛАНС'!D99</f>
        <v>Дияна Боянова</v>
      </c>
      <c r="D110" s="385"/>
      <c r="E110" s="385"/>
      <c r="F110" s="387"/>
    </row>
    <row r="111" spans="1:6" ht="12">
      <c r="A111" s="385"/>
      <c r="B111" s="386"/>
      <c r="C111" s="619" t="s">
        <v>868</v>
      </c>
      <c r="D111" s="619"/>
      <c r="E111" s="619"/>
      <c r="F111" s="619"/>
    </row>
    <row r="112" spans="1:6" ht="12">
      <c r="A112" s="349"/>
      <c r="B112" s="388"/>
      <c r="C112" s="349" t="str">
        <f>'справка №1-БАЛАНС'!D101</f>
        <v>Цветан Рашков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3">
      <selection activeCell="F50" sqref="F50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7" t="str">
        <f>'справка №1-БАЛАНС'!E3</f>
        <v> "Б.Л. ЛИЗИНГ" АД</v>
      </c>
      <c r="C4" s="627"/>
      <c r="D4" s="627"/>
      <c r="E4" s="627"/>
      <c r="F4" s="627"/>
      <c r="G4" s="633" t="s">
        <v>2</v>
      </c>
      <c r="H4" s="633"/>
      <c r="I4" s="500">
        <f>'справка №1-БАЛАНС'!H3</f>
        <v>175043618</v>
      </c>
    </row>
    <row r="5" spans="1:9" ht="15">
      <c r="A5" s="501" t="s">
        <v>5</v>
      </c>
      <c r="B5" s="628" t="str">
        <f>'справка №1-БАЛАНС'!E5</f>
        <v>01.01.2011 - 31.12.2011 год.</v>
      </c>
      <c r="C5" s="628"/>
      <c r="D5" s="628"/>
      <c r="E5" s="628"/>
      <c r="F5" s="628"/>
      <c r="G5" s="631" t="s">
        <v>4</v>
      </c>
      <c r="H5" s="632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866</v>
      </c>
      <c r="B30" s="630"/>
      <c r="C30" s="630"/>
      <c r="D30" s="459" t="s">
        <v>817</v>
      </c>
      <c r="E30" s="629"/>
      <c r="F30" s="629"/>
      <c r="G30" s="629"/>
      <c r="H30" s="420" t="s">
        <v>779</v>
      </c>
      <c r="I30" s="629"/>
      <c r="J30" s="629"/>
    </row>
    <row r="31" spans="1:9" s="521" customFormat="1" ht="12">
      <c r="A31" s="579">
        <f>'справка №1-БАЛАНС'!A99</f>
        <v>40922</v>
      </c>
      <c r="B31" s="388"/>
      <c r="C31" s="349"/>
      <c r="D31" s="523"/>
      <c r="E31" s="523" t="str">
        <f>'справка №1-БАЛАНС'!D99</f>
        <v>Дияна Боянова</v>
      </c>
      <c r="F31" s="523"/>
      <c r="G31" s="523"/>
      <c r="H31" s="523"/>
      <c r="I31" s="523" t="str">
        <f>'справка №1-БАЛАНС'!D101</f>
        <v>Цветан Рашков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42">
      <selection activeCell="C163" sqref="C163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4" t="str">
        <f>'справка №1-БАЛАНС'!E3</f>
        <v> "Б.Л. ЛИЗИНГ" АД</v>
      </c>
      <c r="C5" s="634"/>
      <c r="D5" s="634"/>
      <c r="E5" s="570" t="s">
        <v>2</v>
      </c>
      <c r="F5" s="451">
        <f>'справка №1-БАЛАНС'!H3</f>
        <v>175043618</v>
      </c>
    </row>
    <row r="6" spans="1:13" ht="15" customHeight="1">
      <c r="A6" s="27" t="s">
        <v>820</v>
      </c>
      <c r="B6" s="635" t="str">
        <f>'справка №1-БАЛАНС'!E5</f>
        <v>01.01.2011 - 31.12.2011 год.</v>
      </c>
      <c r="C6" s="635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867</v>
      </c>
      <c r="B151" s="453"/>
      <c r="C151" s="636" t="s">
        <v>817</v>
      </c>
      <c r="D151" s="636"/>
      <c r="E151" s="636"/>
      <c r="F151" s="636"/>
    </row>
    <row r="152" spans="1:6" ht="12.75">
      <c r="A152" s="581">
        <f>'справка №1-БАЛАНС'!A99</f>
        <v>40922</v>
      </c>
      <c r="B152" s="518"/>
      <c r="C152" s="517" t="str">
        <f>'справка №1-БАЛАНС'!D99</f>
        <v>Дияна Боянова</v>
      </c>
      <c r="D152" s="517"/>
      <c r="E152" s="517"/>
      <c r="F152" s="517"/>
    </row>
    <row r="153" spans="1:6" ht="12.75">
      <c r="A153" s="517"/>
      <c r="B153" s="518"/>
      <c r="C153" s="636" t="s">
        <v>779</v>
      </c>
      <c r="D153" s="636"/>
      <c r="E153" s="636"/>
      <c r="F153" s="636"/>
    </row>
    <row r="154" spans="3:5" ht="12.75">
      <c r="C154" s="517" t="str">
        <f>'справка №1-БАЛАНС'!D101</f>
        <v>Цветан Рашков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Irena</cp:lastModifiedBy>
  <cp:lastPrinted>2004-04-16T15:23:12Z</cp:lastPrinted>
  <dcterms:created xsi:type="dcterms:W3CDTF">2000-06-29T12:02:40Z</dcterms:created>
  <dcterms:modified xsi:type="dcterms:W3CDTF">2012-01-26T12:31:25Z</dcterms:modified>
  <cp:category/>
  <cp:version/>
  <cp:contentType/>
  <cp:contentStatus/>
</cp:coreProperties>
</file>