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<sst xmlns="http://schemas.openxmlformats.org/spreadsheetml/2006/main" count="4301" uniqueCount="1000">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</sst>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7529</v>
      </c>
      <c r="D6" s="675">
        <f aca="true" t="shared" si="0" ref="D6:D15">C6-E6</f>
        <v>0</v>
      </c>
      <c r="E6" s="674">
        <f>'1-Баланс'!G95</f>
        <v>7529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3692</v>
      </c>
      <c r="D7" s="675">
        <f t="shared" si="0"/>
        <v>192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226</v>
      </c>
      <c r="D8" s="675">
        <f t="shared" si="0"/>
        <v>0</v>
      </c>
      <c r="E8" s="674">
        <f>ABS('2-Отчет за доходите'!C44)-ABS('2-Отчет за доходите'!G44)</f>
        <v>226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</v>
      </c>
      <c r="D9" s="675">
        <f t="shared" si="0"/>
        <v>0</v>
      </c>
      <c r="E9" s="674">
        <f>'3-Отчет за паричния поток'!C45</f>
        <v>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36</v>
      </c>
      <c r="D10" s="675">
        <f t="shared" si="0"/>
        <v>0</v>
      </c>
      <c r="E10" s="674">
        <f>'3-Отчет за паричния поток'!C46</f>
        <v>36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3692</v>
      </c>
      <c r="D11" s="675">
        <f t="shared" si="0"/>
        <v>0</v>
      </c>
      <c r="E11" s="674">
        <f>'4-Отчет за собствения капитал'!L34</f>
        <v>3692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0.053163961420842155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0.06121343445287107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0.05890018243419338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0.030017266569265507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1.0423855963990998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1.1670606776989756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0.9192277383766746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0.014184397163120567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0.014184397163120567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0.885256143273636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0.5646168149820693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0.2602684832698858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1.0392741061755146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0.5096294328596095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0.0766522210184182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0.07916516732637639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8.720454545454546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1758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39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381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182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189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3655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523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321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321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68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4567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551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624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2234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2297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2962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7529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-567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509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-1076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226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-341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3692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1117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1117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1299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2351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2105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157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58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62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94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2522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2538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3463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180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157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1128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204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43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-4204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4304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5275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57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5332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226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5332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226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226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226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5558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4076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43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126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4251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253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1054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1054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5558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5558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5336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-4121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-1183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-55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106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-31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-1054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226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735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735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-1076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-1076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226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-1054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3692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3692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1372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52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6924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540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7470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13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138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164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269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433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27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27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286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313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1351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794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585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189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59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7061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523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7590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1351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794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585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189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59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7061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523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7590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1138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1329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383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377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3277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3282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88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31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157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158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26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28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28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1226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1312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413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403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3406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3412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1226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1312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413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403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3406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3412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1758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39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381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182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189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3655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523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4178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321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7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314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321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68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2234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2297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2686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83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7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76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83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2234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2296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2379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238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238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238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68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307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1117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1117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2351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2105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157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58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62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2428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2351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2105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157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62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2428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2428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1117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1117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1117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94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94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94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30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1758</v>
      </c>
      <c r="D13" s="197">
        <v>1846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39</v>
      </c>
      <c r="D14" s="197">
        <v>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381</v>
      </c>
      <c r="D15" s="197">
        <v>398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182</v>
      </c>
      <c r="D16" s="197">
        <v>208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189</v>
      </c>
      <c r="D18" s="197">
        <v>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7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3655</v>
      </c>
      <c r="D20" s="598">
        <f>SUM(D12:D19)</f>
        <v>3647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523</v>
      </c>
      <c r="D22" s="477">
        <v>540</v>
      </c>
      <c r="E22" s="201" t="s">
        <v>62</v>
      </c>
      <c r="F22" s="93" t="s">
        <v>63</v>
      </c>
      <c r="G22" s="613">
        <f>SUM(G23:G25)</f>
        <v>533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533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-567</v>
      </c>
      <c r="H28" s="596">
        <f>SUM(H29:H31)</f>
        <v>-970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509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-1076</v>
      </c>
      <c r="H30" s="196">
        <v>-1076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226</v>
      </c>
      <c r="H32" s="196">
        <v>403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-341</v>
      </c>
      <c r="H34" s="598">
        <f>H28+H32+H33</f>
        <v>-567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3692</v>
      </c>
      <c r="H37" s="600">
        <f>H26+H18+H34</f>
        <v>4520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1117</v>
      </c>
      <c r="H45" s="196">
        <v>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1117</v>
      </c>
      <c r="H50" s="596">
        <f>SUM(H44:H49)</f>
        <v>1</v>
      </c>
    </row>
    <row r="51" spans="1:8" ht="15.75">
      <c r="A51" s="89" t="s">
        <v>79</v>
      </c>
      <c r="B51" s="91" t="s">
        <v>155</v>
      </c>
      <c r="C51" s="197">
        <v>321</v>
      </c>
      <c r="D51" s="196">
        <v>322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321</v>
      </c>
      <c r="D52" s="598">
        <f>SUM(D48:D51)</f>
        <v>322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68</v>
      </c>
      <c r="D55" s="479">
        <v>68</v>
      </c>
      <c r="E55" s="89" t="s">
        <v>168</v>
      </c>
      <c r="F55" s="95" t="s">
        <v>169</v>
      </c>
      <c r="G55" s="197">
        <v>181</v>
      </c>
      <c r="H55" s="196">
        <v>197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4567</v>
      </c>
      <c r="D56" s="602">
        <f>D20+D21+D22+D28+D33+D46+D52+D54+D55</f>
        <v>4578</v>
      </c>
      <c r="E56" s="100" t="s">
        <v>850</v>
      </c>
      <c r="F56" s="99" t="s">
        <v>172</v>
      </c>
      <c r="G56" s="599">
        <f>G50+G52+G53+G54+G55</f>
        <v>1299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72</v>
      </c>
      <c r="D59" s="196">
        <v>68</v>
      </c>
      <c r="E59" s="201" t="s">
        <v>180</v>
      </c>
      <c r="F59" s="486" t="s">
        <v>181</v>
      </c>
      <c r="G59" s="197">
        <v>10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</v>
      </c>
      <c r="H60" s="196">
        <v>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2351</v>
      </c>
      <c r="H61" s="596">
        <f>SUM(H62:H68)</f>
        <v>1700</v>
      </c>
    </row>
    <row r="62" spans="1:13" ht="15.75">
      <c r="A62" s="89" t="s">
        <v>186</v>
      </c>
      <c r="B62" s="94" t="s">
        <v>187</v>
      </c>
      <c r="C62" s="197">
        <v>1</v>
      </c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551</v>
      </c>
      <c r="D63" s="196">
        <v>586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2105</v>
      </c>
      <c r="H64" s="196">
        <v>1466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624</v>
      </c>
      <c r="D65" s="598">
        <f>SUM(D59:D64)</f>
        <v>654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157</v>
      </c>
      <c r="H66" s="196">
        <v>134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58</v>
      </c>
      <c r="H67" s="196">
        <v>27</v>
      </c>
    </row>
    <row r="68" spans="1:8" ht="15.75">
      <c r="A68" s="89" t="s">
        <v>206</v>
      </c>
      <c r="B68" s="91" t="s">
        <v>207</v>
      </c>
      <c r="C68" s="197">
        <v>1</v>
      </c>
      <c r="D68" s="196"/>
      <c r="E68" s="89" t="s">
        <v>212</v>
      </c>
      <c r="F68" s="93" t="s">
        <v>213</v>
      </c>
      <c r="G68" s="197">
        <v>31</v>
      </c>
      <c r="H68" s="196">
        <v>73</v>
      </c>
    </row>
    <row r="69" spans="1:8" ht="15.75">
      <c r="A69" s="89" t="s">
        <v>210</v>
      </c>
      <c r="B69" s="91" t="s">
        <v>211</v>
      </c>
      <c r="C69" s="197">
        <v>2234</v>
      </c>
      <c r="D69" s="196">
        <v>2502</v>
      </c>
      <c r="E69" s="201" t="s">
        <v>79</v>
      </c>
      <c r="F69" s="93" t="s">
        <v>216</v>
      </c>
      <c r="G69" s="197">
        <v>62</v>
      </c>
      <c r="H69" s="196">
        <v>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94</v>
      </c>
      <c r="H70" s="196">
        <v>94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2522</v>
      </c>
      <c r="H71" s="598">
        <f>H59+H60+H61+H69+H70</f>
        <v>3047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28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2297</v>
      </c>
      <c r="D76" s="598">
        <f>SUM(D68:D75)</f>
        <v>2530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2538</v>
      </c>
      <c r="H79" s="600">
        <f>H71+H73+H75+H77</f>
        <v>3063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</v>
      </c>
      <c r="D92" s="598">
        <f>SUM(D88:D91)</f>
        <v>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2962</v>
      </c>
      <c r="D94" s="602">
        <f>D65+D76+D85+D92+D93</f>
        <v>3204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7529</v>
      </c>
      <c r="D95" s="604">
        <f>D94+D56</f>
        <v>7782</v>
      </c>
      <c r="E95" s="229" t="s">
        <v>942</v>
      </c>
      <c r="F95" s="489" t="s">
        <v>268</v>
      </c>
      <c r="G95" s="603">
        <f>G37+G40+G56+G79</f>
        <v>7529</v>
      </c>
      <c r="H95" s="604">
        <f>H37+H40+H56+H79</f>
        <v>7782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0">
      <selection activeCell="G46" sqref="G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3463</v>
      </c>
      <c r="D12" s="317">
        <v>3494</v>
      </c>
      <c r="E12" s="194" t="s">
        <v>277</v>
      </c>
      <c r="F12" s="240" t="s">
        <v>278</v>
      </c>
      <c r="G12" s="316">
        <v>4076</v>
      </c>
      <c r="H12" s="317">
        <v>5295</v>
      </c>
    </row>
    <row r="13" spans="1:8" ht="15.75">
      <c r="A13" s="194" t="s">
        <v>279</v>
      </c>
      <c r="B13" s="190" t="s">
        <v>280</v>
      </c>
      <c r="C13" s="316">
        <v>180</v>
      </c>
      <c r="D13" s="317">
        <v>205</v>
      </c>
      <c r="E13" s="194" t="s">
        <v>281</v>
      </c>
      <c r="F13" s="240" t="s">
        <v>282</v>
      </c>
      <c r="G13" s="316">
        <v>43</v>
      </c>
      <c r="H13" s="317">
        <v>31</v>
      </c>
    </row>
    <row r="14" spans="1:8" ht="15.75">
      <c r="A14" s="194" t="s">
        <v>283</v>
      </c>
      <c r="B14" s="190" t="s">
        <v>284</v>
      </c>
      <c r="C14" s="316">
        <v>157</v>
      </c>
      <c r="D14" s="317">
        <v>162</v>
      </c>
      <c r="E14" s="245" t="s">
        <v>285</v>
      </c>
      <c r="F14" s="240" t="s">
        <v>286</v>
      </c>
      <c r="G14" s="316">
        <v>6</v>
      </c>
      <c r="H14" s="317">
        <v>17</v>
      </c>
    </row>
    <row r="15" spans="1:8" ht="15.75">
      <c r="A15" s="194" t="s">
        <v>287</v>
      </c>
      <c r="B15" s="190" t="s">
        <v>288</v>
      </c>
      <c r="C15" s="316">
        <v>1128</v>
      </c>
      <c r="D15" s="317">
        <v>1012</v>
      </c>
      <c r="E15" s="245" t="s">
        <v>79</v>
      </c>
      <c r="F15" s="240" t="s">
        <v>289</v>
      </c>
      <c r="G15" s="316">
        <v>126</v>
      </c>
      <c r="H15" s="317">
        <v>208</v>
      </c>
    </row>
    <row r="16" spans="1:8" ht="15.75">
      <c r="A16" s="194" t="s">
        <v>290</v>
      </c>
      <c r="B16" s="190" t="s">
        <v>291</v>
      </c>
      <c r="C16" s="316">
        <v>204</v>
      </c>
      <c r="D16" s="317">
        <v>181</v>
      </c>
      <c r="E16" s="236" t="s">
        <v>52</v>
      </c>
      <c r="F16" s="264" t="s">
        <v>292</v>
      </c>
      <c r="G16" s="628">
        <f>SUM(G12:G15)</f>
        <v>4251</v>
      </c>
      <c r="H16" s="629">
        <f>SUM(H12:H15)</f>
        <v>5551</v>
      </c>
    </row>
    <row r="17" spans="1:8" ht="31.5">
      <c r="A17" s="194" t="s">
        <v>293</v>
      </c>
      <c r="B17" s="190" t="s">
        <v>294</v>
      </c>
      <c r="C17" s="316">
        <v>43</v>
      </c>
      <c r="D17" s="317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-4204</v>
      </c>
      <c r="D18" s="317">
        <v>-4176</v>
      </c>
      <c r="E18" s="234" t="s">
        <v>297</v>
      </c>
      <c r="F18" s="238" t="s">
        <v>298</v>
      </c>
      <c r="G18" s="639">
        <v>253</v>
      </c>
      <c r="H18" s="640">
        <v>227</v>
      </c>
    </row>
    <row r="19" spans="1:8" ht="15.75">
      <c r="A19" s="194" t="s">
        <v>299</v>
      </c>
      <c r="B19" s="190" t="s">
        <v>300</v>
      </c>
      <c r="C19" s="316">
        <v>4304</v>
      </c>
      <c r="D19" s="317">
        <v>4329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5275</v>
      </c>
      <c r="D22" s="629">
        <f>SUM(D12:D18)+D19</f>
        <v>5238</v>
      </c>
      <c r="E22" s="194" t="s">
        <v>309</v>
      </c>
      <c r="F22" s="237" t="s">
        <v>310</v>
      </c>
      <c r="G22" s="316"/>
      <c r="H22" s="317">
        <v>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1054</v>
      </c>
      <c r="H24" s="317"/>
    </row>
    <row r="25" spans="1:8" ht="31.5">
      <c r="A25" s="194" t="s">
        <v>316</v>
      </c>
      <c r="B25" s="237" t="s">
        <v>317</v>
      </c>
      <c r="C25" s="316">
        <v>57</v>
      </c>
      <c r="D25" s="317">
        <v>85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1054</v>
      </c>
      <c r="H27" s="629">
        <f>SUM(H22:H26)</f>
        <v>16</v>
      </c>
    </row>
    <row r="28" spans="1:8" ht="15.75">
      <c r="A28" s="194" t="s">
        <v>79</v>
      </c>
      <c r="B28" s="237" t="s">
        <v>327</v>
      </c>
      <c r="C28" s="316"/>
      <c r="D28" s="317">
        <v>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</v>
      </c>
      <c r="D29" s="629">
        <f>SUM(D25:D28)</f>
        <v>152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5332</v>
      </c>
      <c r="D31" s="635">
        <f>D29+D22</f>
        <v>5390</v>
      </c>
      <c r="E31" s="251" t="s">
        <v>824</v>
      </c>
      <c r="F31" s="266" t="s">
        <v>331</v>
      </c>
      <c r="G31" s="253">
        <f>G16+G18+G27</f>
        <v>5558</v>
      </c>
      <c r="H31" s="254">
        <f>H16+H18+H27</f>
        <v>5794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226</v>
      </c>
      <c r="D33" s="244">
        <f>IF((H31-D31)&gt;0,H31-D31,0)</f>
        <v>404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5332</v>
      </c>
      <c r="D36" s="637">
        <f>D31-D34+D35</f>
        <v>5390</v>
      </c>
      <c r="E36" s="262" t="s">
        <v>346</v>
      </c>
      <c r="F36" s="256" t="s">
        <v>347</v>
      </c>
      <c r="G36" s="267">
        <f>G35-G34+G31</f>
        <v>5558</v>
      </c>
      <c r="H36" s="268">
        <f>H35-H34+H31</f>
        <v>5794</v>
      </c>
    </row>
    <row r="37" spans="1:8" ht="15.75">
      <c r="A37" s="261" t="s">
        <v>348</v>
      </c>
      <c r="B37" s="231" t="s">
        <v>349</v>
      </c>
      <c r="C37" s="634">
        <f>IF((G36-C36)&gt;0,G36-C36,0)</f>
        <v>226</v>
      </c>
      <c r="D37" s="635">
        <f>IF((H36-D36)&gt;0,H36-D36,0)</f>
        <v>404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226</v>
      </c>
      <c r="D42" s="244">
        <f>+IF((H36-D36-D38)&gt;0,H36-D36-D38,0)</f>
        <v>403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226</v>
      </c>
      <c r="D44" s="268">
        <f>IF(H42=0,IF(D42-D43&gt;0,D42-D43+H43,0),IF(H42-H43&lt;0,H43-H42+D42,0))</f>
        <v>403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5558</v>
      </c>
      <c r="D45" s="631">
        <f>D36+D38+D42</f>
        <v>5794</v>
      </c>
      <c r="E45" s="270" t="s">
        <v>373</v>
      </c>
      <c r="F45" s="272" t="s">
        <v>374</v>
      </c>
      <c r="G45" s="630">
        <f>G42+G36</f>
        <v>5558</v>
      </c>
      <c r="H45" s="631">
        <f>H42+H36</f>
        <v>5794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1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5336</v>
      </c>
      <c r="D11" s="197">
        <v>6280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-4121</v>
      </c>
      <c r="D12" s="197">
        <v>-4688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-1183</v>
      </c>
      <c r="D14" s="197">
        <v>-1142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</v>
      </c>
      <c r="D15" s="197">
        <v>-361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-55</v>
      </c>
      <c r="D18" s="197">
        <v>-80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169-49-14</f>
        <v>106</v>
      </c>
      <c r="D20" s="197">
        <v>159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62</v>
      </c>
      <c r="D21" s="659">
        <f>SUM(D11:D20)</f>
        <v>168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-10</v>
      </c>
      <c r="D38" s="197">
        <v>-119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-31</v>
      </c>
      <c r="D39" s="197">
        <v>-40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</v>
      </c>
      <c r="D43" s="661">
        <f>SUM(D35:D42)</f>
        <v>-159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">
      <selection activeCell="L28" sqref="L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509</v>
      </c>
      <c r="J13" s="584">
        <f>'1-Баланс'!H30+'1-Баланс'!H33</f>
        <v>-1076</v>
      </c>
      <c r="K13" s="585"/>
      <c r="L13" s="584">
        <f>SUM(C13:K13)</f>
        <v>4520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509</v>
      </c>
      <c r="J17" s="653">
        <f t="shared" si="2"/>
        <v>-1076</v>
      </c>
      <c r="K17" s="653">
        <f t="shared" si="2"/>
        <v>0</v>
      </c>
      <c r="L17" s="584">
        <f t="shared" si="1"/>
        <v>4520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226</v>
      </c>
      <c r="J18" s="584">
        <f>+'1-Баланс'!G33</f>
        <v>0</v>
      </c>
      <c r="K18" s="585"/>
      <c r="L18" s="584">
        <f t="shared" si="1"/>
        <v>226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-1054</v>
      </c>
      <c r="I29" s="316"/>
      <c r="J29" s="316"/>
      <c r="K29" s="316"/>
      <c r="L29" s="584">
        <f t="shared" si="1"/>
        <v>-1054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204</v>
      </c>
      <c r="I31" s="653">
        <f t="shared" si="6"/>
        <v>735</v>
      </c>
      <c r="J31" s="653">
        <f t="shared" si="6"/>
        <v>-1076</v>
      </c>
      <c r="K31" s="653">
        <f t="shared" si="6"/>
        <v>0</v>
      </c>
      <c r="L31" s="584">
        <f t="shared" si="1"/>
        <v>3692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204</v>
      </c>
      <c r="I34" s="587">
        <f t="shared" si="7"/>
        <v>735</v>
      </c>
      <c r="J34" s="587">
        <f t="shared" si="7"/>
        <v>-1076</v>
      </c>
      <c r="K34" s="587">
        <f t="shared" si="7"/>
        <v>0</v>
      </c>
      <c r="L34" s="651">
        <f t="shared" si="1"/>
        <v>3692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">
      <selection activeCell="G21" sqref="G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1138</v>
      </c>
      <c r="L12" s="328">
        <v>88</v>
      </c>
      <c r="M12" s="328"/>
      <c r="N12" s="329">
        <f aca="true" t="shared" si="4" ref="N12:N41">K12+L12-M12</f>
        <v>1226</v>
      </c>
      <c r="O12" s="328"/>
      <c r="P12" s="328"/>
      <c r="Q12" s="329">
        <f t="shared" si="0"/>
        <v>1226</v>
      </c>
      <c r="R12" s="340">
        <f t="shared" si="1"/>
        <v>1758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1372</v>
      </c>
      <c r="E13" s="328">
        <v>6</v>
      </c>
      <c r="F13" s="328">
        <v>27</v>
      </c>
      <c r="G13" s="329">
        <f t="shared" si="2"/>
        <v>1351</v>
      </c>
      <c r="H13" s="328"/>
      <c r="I13" s="328"/>
      <c r="J13" s="329">
        <f t="shared" si="3"/>
        <v>1351</v>
      </c>
      <c r="K13" s="328">
        <v>1329</v>
      </c>
      <c r="L13" s="328">
        <v>9</v>
      </c>
      <c r="M13" s="328">
        <v>26</v>
      </c>
      <c r="N13" s="329">
        <f t="shared" si="4"/>
        <v>1312</v>
      </c>
      <c r="O13" s="328"/>
      <c r="P13" s="328"/>
      <c r="Q13" s="329">
        <f t="shared" si="0"/>
        <v>1312</v>
      </c>
      <c r="R13" s="340">
        <f t="shared" si="1"/>
        <v>39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>
        <v>13</v>
      </c>
      <c r="F14" s="328"/>
      <c r="G14" s="329">
        <f t="shared" si="2"/>
        <v>794</v>
      </c>
      <c r="H14" s="328"/>
      <c r="I14" s="328"/>
      <c r="J14" s="329">
        <f t="shared" si="3"/>
        <v>794</v>
      </c>
      <c r="K14" s="328">
        <v>383</v>
      </c>
      <c r="L14" s="328">
        <v>31</v>
      </c>
      <c r="M14" s="328">
        <v>1</v>
      </c>
      <c r="N14" s="329">
        <f t="shared" si="4"/>
        <v>413</v>
      </c>
      <c r="O14" s="328"/>
      <c r="P14" s="328"/>
      <c r="Q14" s="329">
        <f t="shared" si="0"/>
        <v>413</v>
      </c>
      <c r="R14" s="340">
        <f t="shared" si="1"/>
        <v>381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/>
      <c r="G15" s="329">
        <f t="shared" si="2"/>
        <v>585</v>
      </c>
      <c r="H15" s="328"/>
      <c r="I15" s="328"/>
      <c r="J15" s="329">
        <f t="shared" si="3"/>
        <v>585</v>
      </c>
      <c r="K15" s="328">
        <v>377</v>
      </c>
      <c r="L15" s="328">
        <v>26</v>
      </c>
      <c r="M15" s="328"/>
      <c r="N15" s="329">
        <f t="shared" si="4"/>
        <v>403</v>
      </c>
      <c r="O15" s="328"/>
      <c r="P15" s="328"/>
      <c r="Q15" s="329">
        <f t="shared" si="0"/>
        <v>403</v>
      </c>
      <c r="R15" s="340">
        <f t="shared" si="1"/>
        <v>182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</v>
      </c>
      <c r="E17" s="328">
        <v>138</v>
      </c>
      <c r="F17" s="328"/>
      <c r="G17" s="329">
        <f t="shared" si="2"/>
        <v>189</v>
      </c>
      <c r="H17" s="328"/>
      <c r="I17" s="328"/>
      <c r="J17" s="329">
        <f t="shared" si="3"/>
        <v>189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52</v>
      </c>
      <c r="E18" s="328">
        <v>7</v>
      </c>
      <c r="F18" s="328"/>
      <c r="G18" s="329">
        <f t="shared" si="2"/>
        <v>59</v>
      </c>
      <c r="H18" s="328"/>
      <c r="I18" s="328"/>
      <c r="J18" s="329">
        <f t="shared" si="3"/>
        <v>59</v>
      </c>
      <c r="K18" s="328">
        <v>50</v>
      </c>
      <c r="L18" s="328">
        <v>3</v>
      </c>
      <c r="M18" s="328">
        <v>1</v>
      </c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6924</v>
      </c>
      <c r="E19" s="330">
        <f>SUM(E11:E18)</f>
        <v>164</v>
      </c>
      <c r="F19" s="330">
        <f>SUM(F11:F18)</f>
        <v>27</v>
      </c>
      <c r="G19" s="329">
        <f t="shared" si="2"/>
        <v>7061</v>
      </c>
      <c r="H19" s="330">
        <f>SUM(H11:H18)</f>
        <v>0</v>
      </c>
      <c r="I19" s="330">
        <f>SUM(I11:I18)</f>
        <v>0</v>
      </c>
      <c r="J19" s="329">
        <f t="shared" si="3"/>
        <v>7061</v>
      </c>
      <c r="K19" s="330">
        <f>SUM(K11:K18)</f>
        <v>3277</v>
      </c>
      <c r="L19" s="330">
        <f>SUM(L11:L18)</f>
        <v>157</v>
      </c>
      <c r="M19" s="330">
        <f>SUM(M11:M18)</f>
        <v>28</v>
      </c>
      <c r="N19" s="329">
        <f t="shared" si="4"/>
        <v>3406</v>
      </c>
      <c r="O19" s="330">
        <f>SUM(O11:O18)</f>
        <v>0</v>
      </c>
      <c r="P19" s="330">
        <f>SUM(P11:P18)</f>
        <v>0</v>
      </c>
      <c r="Q19" s="329">
        <f t="shared" si="0"/>
        <v>3406</v>
      </c>
      <c r="R19" s="340">
        <f t="shared" si="1"/>
        <v>3655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540</v>
      </c>
      <c r="E21" s="328">
        <v>269</v>
      </c>
      <c r="F21" s="328">
        <v>286</v>
      </c>
      <c r="G21" s="329">
        <f t="shared" si="2"/>
        <v>523</v>
      </c>
      <c r="H21" s="328"/>
      <c r="I21" s="328"/>
      <c r="J21" s="329">
        <f t="shared" si="3"/>
        <v>523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523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>
        <v>1</v>
      </c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1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7470</v>
      </c>
      <c r="E42" s="349">
        <f>E19+E20+E21+E27+E40+E41</f>
        <v>433</v>
      </c>
      <c r="F42" s="349">
        <f aca="true" t="shared" si="11" ref="F42:R42">F19+F20+F21+F27+F40+F41</f>
        <v>313</v>
      </c>
      <c r="G42" s="349">
        <f t="shared" si="11"/>
        <v>7590</v>
      </c>
      <c r="H42" s="349">
        <f t="shared" si="11"/>
        <v>0</v>
      </c>
      <c r="I42" s="349">
        <f t="shared" si="11"/>
        <v>0</v>
      </c>
      <c r="J42" s="349">
        <f t="shared" si="11"/>
        <v>7590</v>
      </c>
      <c r="K42" s="349">
        <f t="shared" si="11"/>
        <v>3282</v>
      </c>
      <c r="L42" s="349">
        <f t="shared" si="11"/>
        <v>158</v>
      </c>
      <c r="M42" s="349">
        <f t="shared" si="11"/>
        <v>28</v>
      </c>
      <c r="N42" s="349">
        <f t="shared" si="11"/>
        <v>3412</v>
      </c>
      <c r="O42" s="349">
        <f t="shared" si="11"/>
        <v>0</v>
      </c>
      <c r="P42" s="349">
        <f t="shared" si="11"/>
        <v>0</v>
      </c>
      <c r="Q42" s="349">
        <f t="shared" si="11"/>
        <v>3412</v>
      </c>
      <c r="R42" s="350">
        <f t="shared" si="11"/>
        <v>4178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49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321</v>
      </c>
      <c r="D18" s="362">
        <f>+D19+D20</f>
        <v>83</v>
      </c>
      <c r="E18" s="369">
        <f t="shared" si="0"/>
        <v>238</v>
      </c>
      <c r="F18" s="133"/>
    </row>
    <row r="19" spans="1:6" ht="15.75">
      <c r="A19" s="370" t="s">
        <v>606</v>
      </c>
      <c r="B19" s="135" t="s">
        <v>607</v>
      </c>
      <c r="C19" s="368">
        <v>7</v>
      </c>
      <c r="D19" s="368">
        <v>7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314</v>
      </c>
      <c r="D20" s="368">
        <v>76</v>
      </c>
      <c r="E20" s="369">
        <f t="shared" si="0"/>
        <v>238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321</v>
      </c>
      <c r="D21" s="440">
        <f>D13+D17+D18</f>
        <v>83</v>
      </c>
      <c r="E21" s="441">
        <f>E13+E17+E18</f>
        <v>238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68</v>
      </c>
      <c r="D23" s="443"/>
      <c r="E23" s="442">
        <f t="shared" si="0"/>
        <v>68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0</v>
      </c>
      <c r="E26" s="369">
        <f>SUM(E27:E29)</f>
        <v>1</v>
      </c>
      <c r="F26" s="133"/>
    </row>
    <row r="27" spans="1:6" ht="15.75">
      <c r="A27" s="370" t="s">
        <v>617</v>
      </c>
      <c r="B27" s="135" t="s">
        <v>618</v>
      </c>
      <c r="C27" s="368">
        <v>1</v>
      </c>
      <c r="D27" s="368"/>
      <c r="E27" s="369">
        <f t="shared" si="0"/>
        <v>1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2234</v>
      </c>
      <c r="D30" s="368">
        <f>+C30</f>
        <v>2234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62</v>
      </c>
      <c r="D44" s="368">
        <f>+C44</f>
        <v>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2297</v>
      </c>
      <c r="D45" s="438">
        <f>D26+D30+D31+D33+D32+D34+D35+D40</f>
        <v>2296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2686</v>
      </c>
      <c r="D46" s="444">
        <f>D45+D23+D21+D11</f>
        <v>2379</v>
      </c>
      <c r="E46" s="445">
        <f>E45+E23+E21+E11</f>
        <v>307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1117</v>
      </c>
      <c r="D64" s="197"/>
      <c r="E64" s="136">
        <f t="shared" si="1"/>
        <v>1117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1117</v>
      </c>
      <c r="D68" s="435">
        <f>D54+D58+D63+D64+D65+D66</f>
        <v>0</v>
      </c>
      <c r="E68" s="436">
        <f t="shared" si="1"/>
        <v>1117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</v>
      </c>
      <c r="D77" s="138">
        <f>D78+D80</f>
        <v>15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</v>
      </c>
      <c r="D78" s="197">
        <v>10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</v>
      </c>
      <c r="D80" s="197">
        <v>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2351</v>
      </c>
      <c r="D87" s="134">
        <f>SUM(D88:D92)+D96</f>
        <v>2351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2105</v>
      </c>
      <c r="D89" s="197">
        <f>+C89</f>
        <v>2105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157</v>
      </c>
      <c r="D91" s="197">
        <f>+C91</f>
        <v>157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</v>
      </c>
      <c r="D92" s="138">
        <f>SUM(D93:D95)</f>
        <v>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31-C94</f>
        <v>31</v>
      </c>
      <c r="D95" s="197">
        <f>+C95</f>
        <v>31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58</v>
      </c>
      <c r="D96" s="197">
        <f>+C96</f>
        <v>58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62</v>
      </c>
      <c r="D97" s="197">
        <f>+C97</f>
        <v>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2428</v>
      </c>
      <c r="D98" s="433">
        <f>D87+D82+D77+D73+D97</f>
        <v>2428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3545</v>
      </c>
      <c r="D99" s="427">
        <f>D98+D70+D68</f>
        <v>2428</v>
      </c>
      <c r="E99" s="427">
        <f>E98+E70+E68</f>
        <v>1117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94</v>
      </c>
      <c r="D106" s="280"/>
      <c r="E106" s="280"/>
      <c r="F106" s="423">
        <f>C106+D106-E106</f>
        <v>94</v>
      </c>
    </row>
    <row r="107" spans="1:6" ht="16.5" thickBot="1">
      <c r="A107" s="418" t="s">
        <v>752</v>
      </c>
      <c r="B107" s="424" t="s">
        <v>753</v>
      </c>
      <c r="C107" s="425">
        <f>SUM(C104:C106)</f>
        <v>94</v>
      </c>
      <c r="D107" s="425">
        <f>SUM(D104:D106)</f>
        <v>0</v>
      </c>
      <c r="E107" s="425">
        <f>SUM(E104:E106)</f>
        <v>0</v>
      </c>
      <c r="F107" s="426">
        <f>SUM(F104:F106)</f>
        <v>94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</cp:lastModifiedBy>
  <cp:lastPrinted>2019-01-29T14:01:11Z</cp:lastPrinted>
  <dcterms:created xsi:type="dcterms:W3CDTF">2006-09-16T00:00:00Z</dcterms:created>
  <dcterms:modified xsi:type="dcterms:W3CDTF">2019-01-30T10:32:10Z</dcterms:modified>
  <cp:category/>
  <cp:version/>
  <cp:contentType/>
  <cp:contentStatus/>
</cp:coreProperties>
</file>