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calcMode="autoNoTable" fullCalcOnLoad="1"/>
</workbook>
</file>

<file path=xl/sharedStrings.xml><?xml version="1.0" encoding="utf-8"?>
<sst xmlns="http://schemas.openxmlformats.org/spreadsheetml/2006/main" count="1055" uniqueCount="872">
  <si>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</si>
  <si>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</si>
  <si>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</si>
  <si>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</si>
  <si>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</si>
  <si>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</si>
  <si>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</si>
  <si>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</si>
  <si>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</si>
  <si>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</si>
  <si>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</si>
  <si>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</si>
  <si>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</si>
  <si>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</si>
  <si>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</si>
  <si>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</si>
  <si>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</si>
  <si>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</si>
  <si>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</si>
  <si>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</si>
  <si>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</si>
  <si>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</si>
  <si>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</si>
  <si>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</si>
  <si>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</si>
  <si>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</si>
  <si>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</si>
  <si>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</si>
  <si>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</si>
  <si>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</si>
  <si>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</si>
  <si>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</si>
  <si>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</si>
  <si>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</si>
  <si>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</si>
  <si>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</si>
  <si>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</si>
  <si>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</si>
  <si>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</si>
  <si>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</si>
  <si>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</si>
  <si>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</si>
  <si>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</si>
  <si>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</si>
  <si>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</si>
  <si>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</si>
  <si>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</si>
  <si>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</si>
  <si>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</si>
  <si>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</si>
  <si>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</si>
  <si>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</si>
  <si>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</si>
  <si>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</si>
  <si>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</si>
  <si>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</si>
  <si>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</si>
  <si>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</si>
  <si>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</si>
  <si>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</si>
  <si>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</si>
  <si>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</si>
  <si>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</si>
  <si>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</si>
  <si>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</si>
  <si>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</si>
  <si>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</si>
  <si>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</si>
  <si>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</si>
  <si>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</si>
  <si>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</si>
  <si>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</si>
  <si>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</si>
  <si>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</si>
  <si>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</si>
  <si>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</si>
  <si>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</si>
  <si>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</si>
  <si>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</si>
  <si>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</si>
  <si>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</si>
  <si>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</si>
  <si>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</si>
  <si>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</si>
  <si>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</si>
  <si>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</si>
  <si>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</si>
  <si>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</si>
  <si>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</si>
  <si>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</si>
  <si>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</si>
  <si>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</si>
  <si>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</si>
  <si>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</si>
  <si>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</si>
  <si>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</si>
  <si>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</si>
  <si>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</si>
  <si>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</si>
  <si>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</si>
  <si>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</si>
  <si>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</si>
  <si>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</si>
  <si>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</si>
  <si>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</si>
  <si>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</si>
  <si>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</si>
  <si>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</si>
  <si>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</si>
  <si>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</si>
  <si>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</si>
  <si>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</si>
  <si>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</si>
  <si>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</si>
  <si>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</si>
  <si>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</si>
  <si>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</si>
  <si>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</si>
  <si>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</si>
  <si>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</si>
  <si>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</si>
  <si>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</si>
  <si>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</si>
  <si>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</si>
  <si>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</si>
  <si>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</si>
  <si>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</si>
  <si>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</si>
  <si>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</si>
  <si>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</si>
  <si>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</si>
  <si>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</si>
  <si>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</si>
  <si>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</si>
  <si>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</si>
  <si>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</si>
  <si>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</si>
  <si>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</si>
  <si>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</si>
  <si>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</si>
  <si>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</si>
  <si>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</si>
  <si>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</si>
  <si>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</si>
  <si>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</si>
  <si>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</si>
  <si>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</si>
  <si>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</si>
  <si>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</si>
  <si>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</si>
  <si>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</si>
  <si>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</si>
  <si>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</si>
  <si>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</si>
  <si>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</si>
  <si>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</si>
  <si>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</si>
  <si>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</si>
  <si>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</si>
  <si>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</si>
  <si>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</si>
  <si>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</si>
  <si>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</si>
  <si>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</si>
  <si>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</si>
  <si>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</si>
  <si>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</si>
  <si>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</si>
  <si>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</si>
  <si>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</si>
  <si>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</si>
  <si>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</si>
  <si>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</si>
  <si>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</si>
  <si>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</si>
  <si>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</si>
  <si>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</si>
  <si>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</si>
  <si>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</si>
  <si>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</si>
  <si>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</si>
  <si>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</si>
  <si>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</si>
  <si>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</si>
  <si>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</si>
  <si>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</si>
  <si>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</si>
  <si>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</si>
  <si>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</si>
  <si>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</si>
  <si>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</si>
  <si>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</si>
  <si>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</si>
  <si>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</si>
  <si>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</si>
  <si>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</si>
  <si>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</si>
  <si>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</si>
  <si>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</si>
  <si>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</si>
  <si>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</si>
  <si>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</si>
  <si>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</si>
  <si>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</si>
  <si>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</si>
  <si>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</si>
  <si>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</si>
  <si>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</si>
  <si>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</si>
  <si>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</si>
  <si>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</si>
  <si>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</si>
  <si>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</si>
  <si>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</si>
  <si>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</si>
  <si>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</si>
  <si>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</si>
  <si>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</si>
  <si>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</si>
  <si>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</si>
  <si>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</si>
  <si>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</si>
  <si>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</si>
  <si>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</si>
  <si>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</si>
  <si>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</si>
  <si>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</si>
  <si>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</si>
  <si>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</si>
  <si>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</si>
  <si>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</si>
  <si>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</si>
  <si>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</si>
  <si>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</si>
  <si>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</si>
  <si>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</si>
  <si>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</si>
  <si>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</si>
  <si>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</si>
  <si>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</si>
  <si>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</si>
  <si>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</si>
  <si>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</si>
  <si>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</si>
  <si>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</si>
  <si>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</si>
  <si>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</si>
  <si>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</si>
  <si>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</si>
  <si>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</si>
  <si>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</si>
  <si>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</si>
  <si>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</si>
  <si>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</si>
  <si>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</si>
  <si>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</si>
  <si>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</si>
  <si>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</si>
  <si>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</si>
  <si>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</si>
  <si>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</si>
  <si>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</si>
  <si>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</si>
  <si>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</si>
  <si>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</si>
  <si>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</si>
  <si>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</si>
  <si>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</si>
  <si>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</si>
  <si>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</si>
  <si>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</si>
  <si>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</si>
  <si>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</si>
  <si>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</si>
  <si>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</si>
  <si>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</si>
  <si>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</si>
  <si>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</si>
  <si>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</si>
  <si>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</si>
  <si>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</si>
  <si>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</si>
  <si>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</si>
  <si>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</si>
  <si>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</si>
  <si>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</si>
  <si>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</si>
  <si>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</si>
  <si>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</si>
  <si>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</si>
  <si>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</si>
  <si>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</si>
  <si>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</si>
  <si>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</si>
  <si>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</si>
  <si>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</si>
  <si>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</si>
  <si>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</si>
  <si>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</si>
  <si>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</si>
  <si>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</si>
  <si>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</si>
  <si>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</si>
  <si>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</si>
  <si>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</si>
  <si>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</si>
  <si>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</si>
  <si>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</si>
  <si>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</si>
  <si>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</si>
  <si>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</si>
  <si>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</si>
  <si>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</si>
  <si>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</si>
  <si>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</si>
  <si>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</si>
  <si>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</si>
  <si>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</si>
  <si>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</si>
  <si>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</si>
  <si>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</si>
  <si>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</si>
  <si>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</si>
  <si>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</si>
  <si>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</si>
  <si>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</si>
  <si>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</si>
  <si>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</si>
  <si>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</si>
  <si>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</si>
  <si>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</si>
  <si>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</si>
  <si>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</si>
  <si>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</si>
  <si>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</si>
  <si>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</si>
  <si>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</si>
  <si>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</si>
  <si>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</si>
  <si>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</si>
  <si>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</si>
  <si>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</si>
  <si>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</si>
  <si>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</si>
  <si>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</si>
  <si>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</si>
  <si>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</si>
  <si>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</si>
  <si>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</si>
  <si>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</si>
  <si>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</si>
  <si>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</si>
  <si>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</si>
  <si>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</si>
  <si>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</si>
  <si>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</si>
  <si>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</si>
  <si>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</si>
  <si>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</si>
  <si>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</si>
  <si>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</si>
  <si>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</si>
  <si>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</si>
  <si>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</si>
  <si>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</si>
  <si>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</si>
  <si>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</si>
  <si>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</si>
  <si>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</si>
  <si>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</si>
  <si>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</si>
  <si>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</si>
  <si>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</si>
  <si>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</si>
  <si>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</si>
  <si>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</si>
  <si>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</si>
  <si>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</si>
  <si>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</si>
  <si>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</si>
  <si>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</si>
  <si>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</si>
  <si>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</si>
  <si>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</si>
  <si>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</si>
  <si>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</si>
  <si>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</si>
  <si>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</si>
  <si>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</si>
  <si>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</si>
  <si>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</si>
  <si>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</si>
  <si>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</si>
  <si>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</si>
  <si>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</si>
  <si>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</si>
  <si>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</si>
  <si>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</si>
  <si>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</si>
  <si>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</si>
  <si>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</si>
  <si>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</si>
  <si>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</si>
  <si>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</si>
  <si>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</si>
  <si>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</si>
  <si>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</si>
  <si>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</si>
  <si>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</si>
  <si>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</si>
  <si>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</si>
  <si>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</si>
  <si>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</si>
  <si>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</si>
  <si>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</si>
  <si>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</si>
  <si>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</si>
  <si>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</si>
  <si>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</si>
  <si>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</si>
  <si>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</si>
  <si>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</si>
  <si>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</si>
  <si>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</si>
  <si>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</si>
  <si>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</si>
  <si>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</si>
  <si>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</si>
  <si>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</si>
  <si>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</si>
  <si>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</si>
  <si>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</si>
  <si>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</si>
  <si>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</si>
  <si>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</si>
  <si>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</si>
  <si>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</si>
  <si>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</si>
  <si>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</si>
  <si>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</si>
  <si>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</si>
  <si>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</si>
  <si>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</si>
  <si>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</si>
  <si>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</si>
  <si>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</si>
  <si>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</si>
  <si>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</si>
  <si>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</si>
  <si>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</si>
  <si>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</si>
  <si>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</si>
  <si>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</si>
  <si>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</si>
  <si>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</si>
  <si>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</si>
  <si>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</si>
  <si>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</si>
  <si>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</si>
  <si>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</si>
  <si>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</si>
  <si>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</si>
  <si>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</si>
  <si>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</si>
  <si>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</si>
  <si>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</si>
  <si>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</si>
  <si>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</si>
  <si>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</si>
  <si>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</si>
  <si>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</si>
  <si>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</si>
  <si>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</si>
  <si>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</si>
  <si>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</si>
  <si>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</si>
  <si>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</si>
  <si>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</si>
  <si>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</si>
  <si>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</si>
  <si>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</si>
  <si>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</si>
  <si>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</si>
  <si>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</si>
  <si>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</si>
  <si>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</si>
  <si>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</si>
  <si>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</si>
  <si>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</si>
  <si>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</si>
  <si>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</si>
  <si>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</si>
  <si>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</si>
  <si>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</si>
  <si>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</si>
  <si>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</si>
  <si>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</si>
  <si>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</si>
  <si>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</si>
  <si>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</si>
  <si>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</si>
  <si>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</si>
  <si>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</si>
  <si>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</si>
  <si>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</si>
  <si>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</si>
  <si>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</si>
  <si>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</si>
  <si>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</si>
  <si>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</si>
  <si>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</si>
  <si>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</si>
  <si>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</si>
  <si>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</si>
  <si>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</si>
  <si>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</si>
  <si>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</si>
  <si>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</si>
  <si>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</si>
  <si>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</si>
  <si>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</si>
  <si>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</si>
  <si>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</si>
  <si>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</si>
  <si>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</si>
  <si>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</si>
  <si>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</si>
  <si>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</si>
  <si>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</si>
  <si>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</si>
  <si>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</si>
  <si>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</si>
  <si>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</si>
  <si>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</si>
  <si>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</si>
  <si>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</si>
  <si>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</si>
  <si>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</si>
  <si>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</si>
  <si>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</si>
  <si>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</si>
  <si>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</si>
  <si>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</si>
  <si>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</si>
  <si>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</si>
  <si>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</si>
  <si>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</si>
  <si>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</si>
  <si>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</si>
  <si>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</si>
  <si>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</si>
  <si>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</si>
  <si>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</si>
  <si>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</si>
  <si>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</si>
  <si>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</si>
  <si>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</si>
  <si>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</si>
  <si>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</si>
  <si>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</si>
  <si>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</si>
  <si>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</si>
  <si>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</si>
  <si>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</si>
  <si>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</si>
  <si>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</si>
  <si>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</si>
  <si>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</si>
  <si>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</si>
  <si>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</si>
  <si>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</si>
  <si>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</si>
  <si>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</si>
  <si>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</si>
  <si>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</si>
  <si>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</si>
  <si>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</si>
  <si>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</si>
  <si>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</si>
  <si>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</si>
  <si>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</si>
  <si>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</si>
  <si>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</si>
  <si>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</si>
  <si>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</si>
  <si>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</si>
  <si>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</si>
  <si>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</si>
  <si>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</si>
  <si>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</si>
  <si>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</si>
  <si>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</si>
  <si>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</si>
  <si>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</si>
  <si>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</si>
  <si>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</si>
  <si>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</si>
  <si>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</si>
  <si>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</si>
  <si>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</si>
  <si>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</si>
  <si>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</si>
  <si>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</si>
  <si>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</si>
  <si>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</si>
  <si>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</si>
  <si>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</si>
  <si>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</si>
  <si>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</si>
  <si>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</si>
  <si>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</si>
  <si>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</si>
  <si>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</si>
  <si>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</si>
  <si>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</si>
  <si>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</si>
  <si>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</si>
  <si>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</si>
  <si>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</si>
  <si>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</si>
  <si>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</si>
  <si>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</si>
  <si>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</si>
  <si>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</si>
  <si>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</si>
  <si>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</si>
  <si>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</si>
  <si>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</si>
  <si>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</si>
  <si>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</si>
  <si>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</si>
  <si>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</si>
  <si>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</si>
  <si>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</si>
  <si>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</si>
  <si>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</si>
  <si>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</si>
  <si>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</si>
  <si>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</si>
  <si>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</si>
  <si>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</si>
  <si>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</si>
  <si>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</si>
  <si>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</si>
  <si>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</si>
  <si>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</si>
  <si>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</si>
  <si>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</si>
  <si>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</si>
  <si>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</si>
  <si>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</si>
  <si>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</si>
  <si>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</si>
  <si>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</si>
  <si>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</si>
  <si>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</si>
  <si>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</si>
  <si>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</si>
  <si>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</si>
  <si>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</si>
  <si>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</si>
  <si>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</si>
  <si>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</si>
  <si>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</si>
  <si>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</si>
  <si>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</si>
  <si>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</si>
  <si>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</si>
  <si>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</si>
  <si>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</si>
  <si>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</si>
  <si>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</si>
  <si>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</si>
  <si>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</si>
  <si>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</si>
  <si>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</si>
  <si>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</si>
  <si>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</si>
  <si>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</si>
  <si>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</si>
  <si>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</si>
  <si>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</si>
  <si>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</si>
  <si>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</si>
  <si>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</si>
  <si>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</si>
  <si>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</si>
  <si>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</si>
  <si>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</si>
  <si>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</si>
  <si>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</si>
  <si>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</si>
  <si>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</si>
  <si>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</si>
  <si>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</si>
  <si>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</si>
  <si>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</si>
  <si>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</si>
  <si>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</si>
  <si>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</si>
  <si>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</si>
  <si>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</si>
  <si>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</si>
  <si>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</si>
  <si>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</si>
  <si>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</si>
  <si>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</si>
  <si>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</si>
  <si>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</si>
  <si>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</si>
  <si>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</si>
  <si>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</si>
  <si>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</si>
  <si>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</si>
  <si>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</si>
  <si>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</si>
  <si>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</si>
  <si>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</si>
  <si>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</si>
  <si>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</si>
  <si>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</si>
  <si>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</si>
  <si>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</si>
  <si>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</si>
  <si>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</si>
  <si>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</si>
  <si>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</si>
  <si>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</si>
  <si>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</si>
  <si>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</si>
  <si>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</si>
  <si>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</si>
  <si>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</si>
  <si>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</si>
  <si>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</si>
  <si>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</si>
  <si>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</si>
  <si>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</si>
  <si>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</si>
  <si>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</si>
  <si>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</si>
  <si>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</si>
  <si>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</si>
  <si>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</si>
  <si>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</si>
  <si>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</si>
  <si>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</si>
  <si>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</si>
  <si>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</si>
  <si>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</si>
  <si>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</si>
  <si>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</si>
  <si>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</si>
  <si>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</si>
  <si>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</si>
  <si>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</si>
  <si>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</si>
  <si>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</si>
  <si>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</si>
  <si>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</si>
  <si>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</si>
  <si>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</si>
  <si>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</si>
  <si>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</si>
  <si>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</si>
  <si>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</si>
  <si>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</si>
  <si>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</si>
  <si>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</si>
  <si>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</si>
  <si>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</si>
  <si>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</si>
  <si>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</si>
  <si>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</si>
  <si>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</si>
  <si>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</si>
  <si>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</si>
  <si>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</si>
  <si>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</si>
  <si>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</si>
  <si>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</si>
  <si>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</si>
  <si>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</si>
  <si>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</si>
  <si>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</si>
  <si>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</si>
  <si>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</si>
  <si>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</si>
  <si>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</si>
  <si>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</si>
  <si>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</si>
  <si>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</si>
  <si>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</si>
  <si>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</si>
  <si>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</si>
  <si>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</si>
  <si>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</si>
  <si>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</si>
  <si>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</si>
  <si>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</si>
  <si>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</si>
  <si>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</si>
  <si>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</si>
  <si>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</si>
  <si>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</si>
  <si>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</si>
  <si>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</si>
  <si>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</si>
  <si>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</si>
  <si>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</si>
  <si>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</si>
  <si>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</si>
  <si>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</si>
  <si>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</si>
  <si>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</si>
  <si>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</si>
  <si>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</si>
  <si>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</si>
  <si>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</si>
  <si>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</si>
  <si>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</si>
  <si>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</si>
  <si>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</si>
  <si>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</si>
  <si>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</si>
  <si>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</si>
  <si>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</si>
  <si>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</si>
  <si>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</si>
  <si>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</si>
  <si>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</si>
  <si>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</si>
  <si>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</si>
  <si>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</si>
  <si>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</si>
  <si>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</si>
  <si>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</si>
  <si>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</si>
  <si>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</si>
  <si>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</si>
  <si>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</si>
  <si>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</si>
  <si>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</si>
  <si>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</si>
  <si>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</si>
  <si>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</si>
  <si>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</si>
  <si>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</si>
  <si>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</si>
  <si>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</si>
  <si>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</si>
  <si>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</si>
  <si>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</si>
  <si>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</si>
  <si>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</si>
  <si>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</si>
  <si>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>АСЕНОВА КРЕПОСТ АД</t>
  </si>
  <si>
    <t>3.ЗАВАРЪЧНИ МАШИНИ АД - гр. Перник</t>
  </si>
  <si>
    <t>Отчетен период: 31.12.2015 г.</t>
  </si>
  <si>
    <t>Вид на отчета: консолидиран годишен</t>
  </si>
  <si>
    <t xml:space="preserve">Вид на отчета:консолидиран 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</si>
  <si>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</si>
  <si>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                         </t>
  </si>
  <si>
    <t xml:space="preserve">Дата на съставяне:                          </t>
  </si>
  <si>
    <t xml:space="preserve">Дата на съставяне: </t>
  </si>
  <si>
    <t>Дата на съставяне:</t>
  </si>
  <si>
    <t>Отчетен период: 30.06.2016</t>
  </si>
  <si>
    <t xml:space="preserve">Отчетен период: 30.06.2016 г </t>
  </si>
  <si>
    <t>Отчетен период:30.06.2016 г</t>
  </si>
  <si>
    <t>Отчетен период:30.06.2016 г.</t>
  </si>
  <si>
    <t>Отчетен период:30.06.2016 Г</t>
  </si>
  <si>
    <r>
      <t xml:space="preserve">Отчетен период:  30.06.2016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</si>
</sst>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4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13" fillId="0" borderId="0" xfId="39" applyFont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6" fillId="0" borderId="0" xfId="39" applyFont="1" applyAlignment="1" applyProtection="1">
      <alignment horizontal="left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0">
      <selection activeCell="A12" sqref="A12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15">
      <c r="A4" s="204" t="s">
        <v>859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866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976</v>
      </c>
      <c r="D11" s="205">
        <v>976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5595</v>
      </c>
      <c r="D12" s="205">
        <v>5658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15889</v>
      </c>
      <c r="D13" s="205">
        <v>16356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234</v>
      </c>
      <c r="D14" s="205">
        <v>240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120</v>
      </c>
      <c r="D15" s="205">
        <v>133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46</v>
      </c>
      <c r="D16" s="205">
        <v>47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342</v>
      </c>
      <c r="D17" s="205">
        <v>240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23202</v>
      </c>
      <c r="D19" s="209">
        <f>SUM(D11:D18)</f>
        <v>23650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4545</v>
      </c>
      <c r="H20" s="212">
        <v>4545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11647</v>
      </c>
      <c r="H21" s="210">
        <f>SUM(H22:H24)</f>
        <v>11613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764</v>
      </c>
      <c r="H22" s="206">
        <v>730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13</v>
      </c>
      <c r="D24" s="205">
        <v>14</v>
      </c>
      <c r="E24" s="293" t="s">
        <v>70</v>
      </c>
      <c r="F24" s="298" t="s">
        <v>71</v>
      </c>
      <c r="G24" s="206">
        <v>10883</v>
      </c>
      <c r="H24" s="206">
        <v>10883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35682</v>
      </c>
      <c r="H25" s="208">
        <f>H19+H20+H21</f>
        <v>35648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13</v>
      </c>
      <c r="D27" s="209">
        <f>SUM(D23:D26)</f>
        <v>14</v>
      </c>
      <c r="E27" s="309" t="s">
        <v>81</v>
      </c>
      <c r="F27" s="298" t="s">
        <v>82</v>
      </c>
      <c r="G27" s="208">
        <f>SUM(G28:G30)</f>
        <v>-18668</v>
      </c>
      <c r="H27" s="208">
        <f>SUM(H28:H30)</f>
        <v>-18810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2368</v>
      </c>
      <c r="H28" s="206">
        <v>2226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-21036</v>
      </c>
      <c r="H29" s="391">
        <v>-21036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124</v>
      </c>
      <c r="H31" s="206">
        <v>177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-18544</v>
      </c>
      <c r="H33" s="208">
        <f>H27+H31+H32</f>
        <v>-18633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3980</v>
      </c>
      <c r="D34" s="209">
        <f>SUM(D35:D38)</f>
        <v>3980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3980</v>
      </c>
      <c r="D35" s="205">
        <v>3980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24776</v>
      </c>
      <c r="H36" s="208">
        <f>H25+H17+H33</f>
        <v>24653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/>
      <c r="D38" s="205"/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>
        <v>408</v>
      </c>
      <c r="H39" s="212">
        <v>402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2305</v>
      </c>
      <c r="H43" s="206">
        <v>2305</v>
      </c>
      <c r="M43" s="211"/>
    </row>
    <row r="44" spans="1:8" ht="15">
      <c r="A44" s="291" t="s">
        <v>130</v>
      </c>
      <c r="B44" s="320" t="s">
        <v>131</v>
      </c>
      <c r="C44" s="205">
        <v>54</v>
      </c>
      <c r="D44" s="205">
        <v>54</v>
      </c>
      <c r="E44" s="324" t="s">
        <v>132</v>
      </c>
      <c r="F44" s="298" t="s">
        <v>133</v>
      </c>
      <c r="G44" s="206">
        <v>47</v>
      </c>
      <c r="H44" s="206">
        <v>47</v>
      </c>
    </row>
    <row r="45" spans="1:15" ht="15">
      <c r="A45" s="291" t="s">
        <v>134</v>
      </c>
      <c r="B45" s="305" t="s">
        <v>135</v>
      </c>
      <c r="C45" s="209">
        <f>C34+C39+C44</f>
        <v>4034</v>
      </c>
      <c r="D45" s="209">
        <f>D34+D39+D44</f>
        <v>4034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9388</v>
      </c>
      <c r="H47" s="206">
        <v>9388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>
        <v>7</v>
      </c>
      <c r="H48" s="206">
        <v>7</v>
      </c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11747</v>
      </c>
      <c r="H49" s="208">
        <f>SUM(H43:H48)</f>
        <v>11747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951</v>
      </c>
      <c r="H51" s="206">
        <v>951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18</v>
      </c>
      <c r="D54" s="205">
        <v>18</v>
      </c>
      <c r="E54" s="293" t="s">
        <v>166</v>
      </c>
      <c r="F54" s="301" t="s">
        <v>167</v>
      </c>
      <c r="G54" s="206">
        <v>2094</v>
      </c>
      <c r="H54" s="206">
        <v>2094</v>
      </c>
    </row>
    <row r="55" spans="1:18" ht="25.5">
      <c r="A55" s="325" t="s">
        <v>168</v>
      </c>
      <c r="B55" s="326" t="s">
        <v>169</v>
      </c>
      <c r="C55" s="209">
        <f>C19+C20+C21+C27+C32+C45+C51+C53+C54</f>
        <v>27267</v>
      </c>
      <c r="D55" s="209">
        <f>D19+D20+D21+D27+D32+D45+D51+D53+D54</f>
        <v>27716</v>
      </c>
      <c r="E55" s="293" t="s">
        <v>170</v>
      </c>
      <c r="F55" s="317" t="s">
        <v>171</v>
      </c>
      <c r="G55" s="208">
        <f>G49+G51+G52+G53+G54</f>
        <v>14792</v>
      </c>
      <c r="H55" s="208">
        <f>H49+H51+H52+H53+H54</f>
        <v>14792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2685</v>
      </c>
      <c r="D58" s="205">
        <v>2939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1766</v>
      </c>
      <c r="D59" s="205">
        <v>1165</v>
      </c>
      <c r="E59" s="307" t="s">
        <v>179</v>
      </c>
      <c r="F59" s="298" t="s">
        <v>180</v>
      </c>
      <c r="G59" s="206">
        <v>392</v>
      </c>
      <c r="H59" s="206"/>
      <c r="M59" s="211"/>
    </row>
    <row r="60" spans="1:8" ht="15">
      <c r="A60" s="291" t="s">
        <v>181</v>
      </c>
      <c r="B60" s="297" t="s">
        <v>182</v>
      </c>
      <c r="C60" s="205">
        <v>82</v>
      </c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617</v>
      </c>
      <c r="D61" s="205">
        <v>688</v>
      </c>
      <c r="E61" s="299" t="s">
        <v>187</v>
      </c>
      <c r="F61" s="328" t="s">
        <v>188</v>
      </c>
      <c r="G61" s="208">
        <f>SUM(G62:G68)</f>
        <v>15033</v>
      </c>
      <c r="H61" s="208">
        <f>SUM(H62:H68)</f>
        <v>17047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1817</v>
      </c>
      <c r="H62" s="206">
        <v>2225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8931</v>
      </c>
      <c r="H63" s="206">
        <v>10555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5150</v>
      </c>
      <c r="D64" s="209">
        <f>SUM(D58:D63)</f>
        <v>4792</v>
      </c>
      <c r="E64" s="293" t="s">
        <v>198</v>
      </c>
      <c r="F64" s="298" t="s">
        <v>199</v>
      </c>
      <c r="G64" s="206">
        <v>3273</v>
      </c>
      <c r="H64" s="206">
        <v>3055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77</v>
      </c>
      <c r="H65" s="206">
        <v>72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565</v>
      </c>
      <c r="H66" s="206">
        <v>699</v>
      </c>
    </row>
    <row r="67" spans="1:8" ht="15">
      <c r="A67" s="291" t="s">
        <v>205</v>
      </c>
      <c r="B67" s="297" t="s">
        <v>206</v>
      </c>
      <c r="C67" s="205">
        <v>283</v>
      </c>
      <c r="D67" s="205">
        <v>108</v>
      </c>
      <c r="E67" s="293" t="s">
        <v>207</v>
      </c>
      <c r="F67" s="298" t="s">
        <v>208</v>
      </c>
      <c r="G67" s="206">
        <v>171</v>
      </c>
      <c r="H67" s="206">
        <v>195</v>
      </c>
    </row>
    <row r="68" spans="1:8" ht="15">
      <c r="A68" s="291" t="s">
        <v>209</v>
      </c>
      <c r="B68" s="297" t="s">
        <v>210</v>
      </c>
      <c r="C68" s="205">
        <v>7370</v>
      </c>
      <c r="D68" s="205">
        <v>7179</v>
      </c>
      <c r="E68" s="293" t="s">
        <v>211</v>
      </c>
      <c r="F68" s="298" t="s">
        <v>212</v>
      </c>
      <c r="G68" s="206">
        <v>199</v>
      </c>
      <c r="H68" s="206">
        <v>246</v>
      </c>
    </row>
    <row r="69" spans="1:8" ht="15">
      <c r="A69" s="291" t="s">
        <v>213</v>
      </c>
      <c r="B69" s="297" t="s">
        <v>214</v>
      </c>
      <c r="C69" s="205">
        <v>42</v>
      </c>
      <c r="D69" s="205">
        <v>4</v>
      </c>
      <c r="E69" s="307" t="s">
        <v>76</v>
      </c>
      <c r="F69" s="298" t="s">
        <v>215</v>
      </c>
      <c r="G69" s="206">
        <v>19</v>
      </c>
      <c r="H69" s="206">
        <v>61</v>
      </c>
    </row>
    <row r="70" spans="1:8" ht="15">
      <c r="A70" s="291" t="s">
        <v>216</v>
      </c>
      <c r="B70" s="297" t="s">
        <v>217</v>
      </c>
      <c r="C70" s="205">
        <v>14957</v>
      </c>
      <c r="D70" s="205">
        <v>16542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166</v>
      </c>
      <c r="D71" s="205">
        <v>464</v>
      </c>
      <c r="E71" s="309" t="s">
        <v>44</v>
      </c>
      <c r="F71" s="329" t="s">
        <v>222</v>
      </c>
      <c r="G71" s="215">
        <f>G59+G60+G61+G69+G70</f>
        <v>15444</v>
      </c>
      <c r="H71" s="215">
        <f>H59+H60+H61+H69+H70</f>
        <v>17108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>
        <v>14</v>
      </c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>
        <v>115</v>
      </c>
      <c r="D74" s="205">
        <v>164</v>
      </c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22947</v>
      </c>
      <c r="D75" s="209">
        <f>SUM(D67:D74)</f>
        <v>24461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139</v>
      </c>
      <c r="H76" s="206">
        <v>277</v>
      </c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4</v>
      </c>
      <c r="D78" s="209">
        <f>SUM(D79:D81)</f>
        <v>4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15583</v>
      </c>
      <c r="H79" s="216">
        <f>H71+H74+H75+H76</f>
        <v>17385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4</v>
      </c>
      <c r="D81" s="205">
        <v>4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4</v>
      </c>
      <c r="D84" s="209">
        <f>D83+D82+D78</f>
        <v>4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65</v>
      </c>
      <c r="D87" s="205">
        <v>78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126</v>
      </c>
      <c r="D88" s="205">
        <v>181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191</v>
      </c>
      <c r="D91" s="209">
        <f>SUM(D87:D90)</f>
        <v>259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/>
      <c r="D92" s="205"/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28292</v>
      </c>
      <c r="D93" s="209">
        <f>D64+D75+D84+D91+D92</f>
        <v>29516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55559</v>
      </c>
      <c r="D94" s="218">
        <f>D93+D55</f>
        <v>57232</v>
      </c>
      <c r="E94" s="558" t="s">
        <v>268</v>
      </c>
      <c r="F94" s="345" t="s">
        <v>269</v>
      </c>
      <c r="G94" s="219">
        <f>G36+G39+G55+G79</f>
        <v>55559</v>
      </c>
      <c r="H94" s="219">
        <f>H36+H39+H55+H79</f>
        <v>57232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/>
      <c r="B98" s="539"/>
      <c r="C98" s="602" t="s">
        <v>849</v>
      </c>
      <c r="D98" s="602"/>
      <c r="E98" s="602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2" t="s">
        <v>850</v>
      </c>
      <c r="D100" s="603"/>
      <c r="E100" s="603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C22" sqref="C2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6" t="s">
        <v>2</v>
      </c>
      <c r="G2" s="606"/>
      <c r="H2" s="353">
        <f>'справка №1-БАЛАНС'!H3</f>
        <v>115012041</v>
      </c>
    </row>
    <row r="3" spans="1:8" ht="15">
      <c r="A3" s="6" t="s">
        <v>860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867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12725</v>
      </c>
      <c r="D9" s="79">
        <v>26830</v>
      </c>
      <c r="E9" s="363" t="s">
        <v>280</v>
      </c>
      <c r="F9" s="365" t="s">
        <v>281</v>
      </c>
      <c r="G9" s="87">
        <v>17224</v>
      </c>
      <c r="H9" s="87">
        <v>36897</v>
      </c>
    </row>
    <row r="10" spans="1:8" ht="12">
      <c r="A10" s="363" t="s">
        <v>282</v>
      </c>
      <c r="B10" s="364" t="s">
        <v>283</v>
      </c>
      <c r="C10" s="79">
        <v>365</v>
      </c>
      <c r="D10" s="79">
        <v>812</v>
      </c>
      <c r="E10" s="363" t="s">
        <v>284</v>
      </c>
      <c r="F10" s="365" t="s">
        <v>285</v>
      </c>
      <c r="G10" s="87">
        <v>13</v>
      </c>
      <c r="H10" s="87">
        <v>10</v>
      </c>
    </row>
    <row r="11" spans="1:8" ht="12">
      <c r="A11" s="363" t="s">
        <v>286</v>
      </c>
      <c r="B11" s="364" t="s">
        <v>287</v>
      </c>
      <c r="C11" s="79">
        <v>665</v>
      </c>
      <c r="D11" s="79">
        <v>1352</v>
      </c>
      <c r="E11" s="366" t="s">
        <v>288</v>
      </c>
      <c r="F11" s="365" t="s">
        <v>289</v>
      </c>
      <c r="G11" s="87">
        <v>91</v>
      </c>
      <c r="H11" s="87">
        <v>193</v>
      </c>
    </row>
    <row r="12" spans="1:8" ht="12">
      <c r="A12" s="363" t="s">
        <v>290</v>
      </c>
      <c r="B12" s="364" t="s">
        <v>291</v>
      </c>
      <c r="C12" s="79">
        <v>2888</v>
      </c>
      <c r="D12" s="79">
        <v>6188</v>
      </c>
      <c r="E12" s="366" t="s">
        <v>76</v>
      </c>
      <c r="F12" s="365" t="s">
        <v>292</v>
      </c>
      <c r="G12" s="87">
        <v>139</v>
      </c>
      <c r="H12" s="87">
        <v>554</v>
      </c>
    </row>
    <row r="13" spans="1:18" ht="12">
      <c r="A13" s="363" t="s">
        <v>293</v>
      </c>
      <c r="B13" s="364" t="s">
        <v>294</v>
      </c>
      <c r="C13" s="79">
        <v>550</v>
      </c>
      <c r="D13" s="79">
        <v>1278</v>
      </c>
      <c r="E13" s="367" t="s">
        <v>49</v>
      </c>
      <c r="F13" s="368" t="s">
        <v>295</v>
      </c>
      <c r="G13" s="88">
        <f>SUM(G9:G12)</f>
        <v>17467</v>
      </c>
      <c r="H13" s="88">
        <f>SUM(H9:H12)</f>
        <v>37654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109</v>
      </c>
      <c r="D14" s="79">
        <v>214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-451</v>
      </c>
      <c r="D15" s="80">
        <v>-326</v>
      </c>
      <c r="E15" s="361" t="s">
        <v>300</v>
      </c>
      <c r="F15" s="370" t="s">
        <v>301</v>
      </c>
      <c r="G15" s="87">
        <v>139</v>
      </c>
      <c r="H15" s="87">
        <v>276</v>
      </c>
    </row>
    <row r="16" spans="1:8" ht="12">
      <c r="A16" s="363" t="s">
        <v>302</v>
      </c>
      <c r="B16" s="364" t="s">
        <v>303</v>
      </c>
      <c r="C16" s="80">
        <v>278</v>
      </c>
      <c r="D16" s="80">
        <v>764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/>
      <c r="D17" s="81">
        <v>446</v>
      </c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17129</v>
      </c>
      <c r="D19" s="82">
        <f>SUM(D9:D15)+D16</f>
        <v>37112</v>
      </c>
      <c r="E19" s="373" t="s">
        <v>312</v>
      </c>
      <c r="F19" s="369" t="s">
        <v>313</v>
      </c>
      <c r="G19" s="87">
        <v>355</v>
      </c>
      <c r="H19" s="87">
        <v>1023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/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/>
    </row>
    <row r="22" spans="1:8" ht="24">
      <c r="A22" s="360" t="s">
        <v>319</v>
      </c>
      <c r="B22" s="375" t="s">
        <v>320</v>
      </c>
      <c r="C22" s="79">
        <v>665</v>
      </c>
      <c r="D22" s="79">
        <v>1267</v>
      </c>
      <c r="E22" s="373" t="s">
        <v>321</v>
      </c>
      <c r="F22" s="369" t="s">
        <v>322</v>
      </c>
      <c r="G22" s="87"/>
      <c r="H22" s="87">
        <v>17</v>
      </c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/>
      <c r="H23" s="87"/>
    </row>
    <row r="24" spans="1:18" ht="12">
      <c r="A24" s="363" t="s">
        <v>327</v>
      </c>
      <c r="B24" s="375" t="s">
        <v>328</v>
      </c>
      <c r="C24" s="79"/>
      <c r="D24" s="79">
        <v>273</v>
      </c>
      <c r="E24" s="367" t="s">
        <v>101</v>
      </c>
      <c r="F24" s="370" t="s">
        <v>329</v>
      </c>
      <c r="G24" s="88">
        <f>SUM(G19:G23)</f>
        <v>355</v>
      </c>
      <c r="H24" s="88">
        <f>SUM(H19:H23)</f>
        <v>1040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37</v>
      </c>
      <c r="D25" s="79">
        <v>117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702</v>
      </c>
      <c r="D26" s="82">
        <f>SUM(D22:D25)</f>
        <v>1657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17831</v>
      </c>
      <c r="D28" s="83">
        <f>D26+D19</f>
        <v>38769</v>
      </c>
      <c r="E28" s="174" t="s">
        <v>334</v>
      </c>
      <c r="F28" s="370" t="s">
        <v>335</v>
      </c>
      <c r="G28" s="88">
        <f>G13+G15+G24</f>
        <v>17961</v>
      </c>
      <c r="H28" s="88">
        <f>H13+H15+H24</f>
        <v>38970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130</v>
      </c>
      <c r="D30" s="83">
        <f>IF((H28-D28)&gt;0,H28-D28,0)</f>
        <v>201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C28-C31+C32</f>
        <v>17831</v>
      </c>
      <c r="D33" s="82">
        <f>D28-D31+D32</f>
        <v>38769</v>
      </c>
      <c r="E33" s="174" t="s">
        <v>348</v>
      </c>
      <c r="F33" s="370" t="s">
        <v>349</v>
      </c>
      <c r="G33" s="90">
        <f>G32-G31+G28</f>
        <v>17961</v>
      </c>
      <c r="H33" s="90">
        <f>H32-H31+H28</f>
        <v>38970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130</v>
      </c>
      <c r="D34" s="83">
        <f>IF((H33-D33)&gt;0,H33-D33,0)</f>
        <v>201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0</v>
      </c>
      <c r="D35" s="82">
        <f>D36+D37+D38</f>
        <v>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>
        <v>6</v>
      </c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/>
      <c r="D37" s="537">
        <v>3</v>
      </c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130</v>
      </c>
      <c r="D39" s="570">
        <f>+IF((H33-D33-D35)&gt;0,H33-D33-D35,0)</f>
        <v>192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>
        <v>6</v>
      </c>
      <c r="D40" s="84">
        <v>15</v>
      </c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124</v>
      </c>
      <c r="D41" s="85">
        <f>IF(H39=0,IF(D39-D40&gt;0,D39-D40+H40,0),IF(H39-H40&lt;0,H40-H39+D39,0))</f>
        <v>177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17961</v>
      </c>
      <c r="D42" s="86">
        <f>D33+D35+D39</f>
        <v>38970</v>
      </c>
      <c r="E42" s="177" t="s">
        <v>375</v>
      </c>
      <c r="F42" s="178" t="s">
        <v>376</v>
      </c>
      <c r="G42" s="90">
        <f>G39+G33</f>
        <v>17961</v>
      </c>
      <c r="H42" s="90">
        <f>H39+H33</f>
        <v>38970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98" t="s">
        <v>849</v>
      </c>
      <c r="D44" s="604"/>
      <c r="E44" s="604"/>
      <c r="F44" s="604"/>
      <c r="G44" s="604"/>
      <c r="H44" s="604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99" t="s">
        <v>850</v>
      </c>
      <c r="D46" s="605"/>
      <c r="E46" s="605"/>
      <c r="F46" s="605"/>
      <c r="G46" s="605"/>
      <c r="H46" s="605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1">
      <selection activeCell="C45" sqref="C4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99" t="s">
        <v>855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601" t="s">
        <v>860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868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17331</v>
      </c>
      <c r="D10" s="92">
        <v>41093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-13102</v>
      </c>
      <c r="D11" s="92">
        <v>-31442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-3602</v>
      </c>
      <c r="D13" s="92">
        <v>-7120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-138</v>
      </c>
      <c r="D14" s="92">
        <v>-211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>
        <v>-6</v>
      </c>
      <c r="D15" s="92">
        <v>-2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/>
      <c r="D18" s="92">
        <v>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>
        <v>-9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474</v>
      </c>
      <c r="D20" s="93">
        <f>SUM(D10:D19)</f>
        <v>2326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-99</v>
      </c>
      <c r="D22" s="92">
        <v>-1390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13</v>
      </c>
      <c r="D23" s="92">
        <v>15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>
        <v>-1</v>
      </c>
      <c r="D24" s="92">
        <v>-3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>
        <v>1941</v>
      </c>
      <c r="D25" s="92">
        <v>4034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/>
      <c r="D26" s="92">
        <v>79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>
        <v>-3980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1854</v>
      </c>
      <c r="D32" s="93">
        <f>SUM(D22:D31)</f>
        <v>-1245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>
        <v>945</v>
      </c>
      <c r="D36" s="92">
        <v>324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-2707</v>
      </c>
      <c r="D37" s="92">
        <v>-725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-110</v>
      </c>
      <c r="D38" s="92">
        <v>-134</v>
      </c>
      <c r="E38" s="181"/>
      <c r="F38" s="181"/>
      <c r="G38" s="182"/>
    </row>
    <row r="39" spans="1:7" ht="12">
      <c r="A39" s="410" t="s">
        <v>437</v>
      </c>
      <c r="B39" s="411" t="s">
        <v>438</v>
      </c>
      <c r="C39" s="92">
        <v>-524</v>
      </c>
      <c r="D39" s="92">
        <v>-1226</v>
      </c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/>
      <c r="D41" s="92"/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-2396</v>
      </c>
      <c r="D42" s="93">
        <f>SUM(D34:D41)</f>
        <v>-1761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-68</v>
      </c>
      <c r="D43" s="93">
        <f>D42+D32+D20</f>
        <v>-680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259</v>
      </c>
      <c r="D44" s="184">
        <v>939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191</v>
      </c>
      <c r="D45" s="93">
        <f>D44+D43</f>
        <v>259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/>
      <c r="D46" s="94"/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849</v>
      </c>
      <c r="C50" s="607"/>
      <c r="D50" s="607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850</v>
      </c>
      <c r="C52" s="607"/>
      <c r="D52" s="607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O31" sqref="O3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8" t="s">
        <v>455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0" t="str">
        <f>'справка №1-БАЛАНС'!E3</f>
        <v> </v>
      </c>
      <c r="D3" s="611"/>
      <c r="E3" s="611"/>
      <c r="F3" s="611"/>
      <c r="G3" s="611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860</v>
      </c>
      <c r="B4" s="574"/>
      <c r="C4" s="610" t="str">
        <f>'справка №1-БАЛАНС'!E4</f>
        <v>АСЕНОВА КРЕПОСТ АД </v>
      </c>
      <c r="D4" s="610"/>
      <c r="E4" s="612"/>
      <c r="F4" s="610"/>
      <c r="G4" s="610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869</v>
      </c>
      <c r="B5" s="572"/>
      <c r="C5" s="610" t="str">
        <f>'справка №1-БАЛАНС'!E5</f>
        <v> </v>
      </c>
      <c r="D5" s="611"/>
      <c r="E5" s="611"/>
      <c r="F5" s="611"/>
      <c r="G5" s="611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4545</v>
      </c>
      <c r="F11" s="96">
        <f>'справка №1-БАЛАНС'!H22</f>
        <v>730</v>
      </c>
      <c r="G11" s="96">
        <f>'справка №1-БАЛАНС'!H23</f>
        <v>0</v>
      </c>
      <c r="H11" s="98">
        <v>10883</v>
      </c>
      <c r="I11" s="96">
        <f>'справка №1-БАЛАНС'!H28+'справка №1-БАЛАНС'!H31</f>
        <v>2403</v>
      </c>
      <c r="J11" s="96">
        <f>'справка №1-БАЛАНС'!H29+'справка №1-БАЛАНС'!H32</f>
        <v>-21036</v>
      </c>
      <c r="K11" s="98"/>
      <c r="L11" s="424">
        <f>SUM(C11:K11)</f>
        <v>24653</v>
      </c>
      <c r="M11" s="96">
        <f>'справка №1-БАЛАНС'!H39</f>
        <v>402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4545</v>
      </c>
      <c r="F15" s="99">
        <f t="shared" si="2"/>
        <v>730</v>
      </c>
      <c r="G15" s="99">
        <f t="shared" si="2"/>
        <v>0</v>
      </c>
      <c r="H15" s="99">
        <f t="shared" si="2"/>
        <v>10883</v>
      </c>
      <c r="I15" s="99">
        <f t="shared" si="2"/>
        <v>2403</v>
      </c>
      <c r="J15" s="99">
        <f t="shared" si="2"/>
        <v>-21036</v>
      </c>
      <c r="K15" s="99">
        <f t="shared" si="2"/>
        <v>0</v>
      </c>
      <c r="L15" s="424">
        <f t="shared" si="1"/>
        <v>24653</v>
      </c>
      <c r="M15" s="99">
        <f t="shared" si="2"/>
        <v>402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124</v>
      </c>
      <c r="J16" s="425">
        <f>+'справка №1-БАЛАНС'!G32</f>
        <v>0</v>
      </c>
      <c r="K16" s="98"/>
      <c r="L16" s="424">
        <f t="shared" si="1"/>
        <v>124</v>
      </c>
      <c r="M16" s="98">
        <v>6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34</v>
      </c>
      <c r="G17" s="100">
        <f t="shared" si="3"/>
        <v>0</v>
      </c>
      <c r="H17" s="100">
        <f t="shared" si="3"/>
        <v>0</v>
      </c>
      <c r="I17" s="100">
        <f t="shared" si="3"/>
        <v>-34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>
        <v>34</v>
      </c>
      <c r="G19" s="98"/>
      <c r="H19" s="98"/>
      <c r="I19" s="98">
        <v>-34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-1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-1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>
        <v>1</v>
      </c>
      <c r="F23" s="239"/>
      <c r="G23" s="239"/>
      <c r="H23" s="239"/>
      <c r="I23" s="239"/>
      <c r="J23" s="239"/>
      <c r="K23" s="239"/>
      <c r="L23" s="424">
        <f t="shared" si="1"/>
        <v>1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4544</v>
      </c>
      <c r="F29" s="97">
        <f t="shared" si="6"/>
        <v>764</v>
      </c>
      <c r="G29" s="97">
        <f t="shared" si="6"/>
        <v>0</v>
      </c>
      <c r="H29" s="97">
        <f t="shared" si="6"/>
        <v>10883</v>
      </c>
      <c r="I29" s="97">
        <f t="shared" si="6"/>
        <v>2493</v>
      </c>
      <c r="J29" s="97">
        <f t="shared" si="6"/>
        <v>-21036</v>
      </c>
      <c r="K29" s="97">
        <f t="shared" si="6"/>
        <v>0</v>
      </c>
      <c r="L29" s="424">
        <f t="shared" si="1"/>
        <v>24776</v>
      </c>
      <c r="M29" s="97">
        <f t="shared" si="6"/>
        <v>408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4544</v>
      </c>
      <c r="F32" s="97">
        <f t="shared" si="7"/>
        <v>764</v>
      </c>
      <c r="G32" s="97">
        <f t="shared" si="7"/>
        <v>0</v>
      </c>
      <c r="H32" s="97">
        <f t="shared" si="7"/>
        <v>10883</v>
      </c>
      <c r="I32" s="97">
        <f t="shared" si="7"/>
        <v>2493</v>
      </c>
      <c r="J32" s="97">
        <f t="shared" si="7"/>
        <v>-21036</v>
      </c>
      <c r="K32" s="97">
        <f t="shared" si="7"/>
        <v>0</v>
      </c>
      <c r="L32" s="424">
        <f t="shared" si="1"/>
        <v>24776</v>
      </c>
      <c r="M32" s="97">
        <f>M29+M30+M31</f>
        <v>408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862</v>
      </c>
      <c r="B35" s="37"/>
      <c r="C35" s="24"/>
      <c r="D35" s="609" t="s">
        <v>849</v>
      </c>
      <c r="E35" s="609"/>
      <c r="F35" s="609"/>
      <c r="G35" s="609"/>
      <c r="H35" s="609"/>
      <c r="I35" s="609"/>
      <c r="J35" s="24" t="s">
        <v>851</v>
      </c>
      <c r="K35" s="24"/>
      <c r="L35" s="609"/>
      <c r="M35" s="609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F45" sqref="F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8" t="s">
        <v>379</v>
      </c>
      <c r="B2" s="619"/>
      <c r="C2" s="585"/>
      <c r="D2" s="600"/>
      <c r="E2" s="610" t="str">
        <f>'справка №1-БАЛАНС'!E3</f>
        <v> </v>
      </c>
      <c r="F2" s="620"/>
      <c r="G2" s="620"/>
      <c r="H2" s="600" t="s">
        <v>856</v>
      </c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115012041</v>
      </c>
      <c r="Q2" s="615"/>
      <c r="R2" s="353"/>
    </row>
    <row r="3" spans="1:18" ht="15">
      <c r="A3" s="618" t="s">
        <v>858</v>
      </c>
      <c r="B3" s="619"/>
      <c r="C3" s="586"/>
      <c r="D3" s="586"/>
      <c r="E3" s="610" t="str">
        <f>'справка №1-БАЛАНС'!E5</f>
        <v> </v>
      </c>
      <c r="F3" s="621"/>
      <c r="G3" s="621"/>
      <c r="H3" s="443"/>
      <c r="I3" s="443"/>
      <c r="J3" s="443"/>
      <c r="K3" s="443"/>
      <c r="L3" s="443"/>
      <c r="M3" s="616" t="s">
        <v>3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517</v>
      </c>
      <c r="B4" s="442"/>
      <c r="C4" s="442"/>
      <c r="D4" s="443"/>
      <c r="E4" s="622"/>
      <c r="F4" s="623"/>
      <c r="G4" s="62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24" t="s">
        <v>458</v>
      </c>
      <c r="B5" s="625"/>
      <c r="C5" s="628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31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31" t="s">
        <v>523</v>
      </c>
      <c r="R5" s="631" t="s">
        <v>524</v>
      </c>
    </row>
    <row r="6" spans="1:18" s="44" customFormat="1" ht="48">
      <c r="A6" s="626"/>
      <c r="B6" s="627"/>
      <c r="C6" s="629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32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32"/>
      <c r="R6" s="632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976</v>
      </c>
      <c r="E9" s="243"/>
      <c r="F9" s="243"/>
      <c r="G9" s="113">
        <f>D9+E9-F9</f>
        <v>976</v>
      </c>
      <c r="H9" s="103"/>
      <c r="I9" s="103"/>
      <c r="J9" s="113">
        <f>G9+H9-I9</f>
        <v>976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8501</v>
      </c>
      <c r="E10" s="243">
        <v>9</v>
      </c>
      <c r="F10" s="243"/>
      <c r="G10" s="113">
        <f aca="true" t="shared" si="2" ref="G10:G39">D10+E10-F10</f>
        <v>8510</v>
      </c>
      <c r="H10" s="103"/>
      <c r="I10" s="103"/>
      <c r="J10" s="113">
        <f aca="true" t="shared" si="3" ref="J10:J39">G10+H10-I10</f>
        <v>8510</v>
      </c>
      <c r="K10" s="103">
        <v>2843</v>
      </c>
      <c r="L10" s="103">
        <v>72</v>
      </c>
      <c r="M10" s="103"/>
      <c r="N10" s="113">
        <f aca="true" t="shared" si="4" ref="N10:N39">K10+L10-M10</f>
        <v>2915</v>
      </c>
      <c r="O10" s="103"/>
      <c r="P10" s="103"/>
      <c r="Q10" s="113">
        <f t="shared" si="0"/>
        <v>2915</v>
      </c>
      <c r="R10" s="113">
        <f t="shared" si="1"/>
        <v>5595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40284</v>
      </c>
      <c r="E11" s="243">
        <v>107</v>
      </c>
      <c r="F11" s="243">
        <v>12</v>
      </c>
      <c r="G11" s="113">
        <f t="shared" si="2"/>
        <v>40379</v>
      </c>
      <c r="H11" s="103"/>
      <c r="I11" s="103"/>
      <c r="J11" s="113">
        <f t="shared" si="3"/>
        <v>40379</v>
      </c>
      <c r="K11" s="103">
        <v>23928</v>
      </c>
      <c r="L11" s="103">
        <v>569</v>
      </c>
      <c r="M11" s="103">
        <v>7</v>
      </c>
      <c r="N11" s="113">
        <f t="shared" si="4"/>
        <v>24490</v>
      </c>
      <c r="O11" s="103"/>
      <c r="P11" s="103"/>
      <c r="Q11" s="113">
        <f t="shared" si="0"/>
        <v>24490</v>
      </c>
      <c r="R11" s="113">
        <f t="shared" si="1"/>
        <v>15889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604</v>
      </c>
      <c r="E12" s="243"/>
      <c r="F12" s="243"/>
      <c r="G12" s="113">
        <f t="shared" si="2"/>
        <v>604</v>
      </c>
      <c r="H12" s="103"/>
      <c r="I12" s="103"/>
      <c r="J12" s="113">
        <f t="shared" si="3"/>
        <v>604</v>
      </c>
      <c r="K12" s="103">
        <v>364</v>
      </c>
      <c r="L12" s="103">
        <v>6</v>
      </c>
      <c r="M12" s="103"/>
      <c r="N12" s="113">
        <f t="shared" si="4"/>
        <v>370</v>
      </c>
      <c r="O12" s="103"/>
      <c r="P12" s="103"/>
      <c r="Q12" s="113">
        <f t="shared" si="0"/>
        <v>370</v>
      </c>
      <c r="R12" s="113">
        <f t="shared" si="1"/>
        <v>234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565</v>
      </c>
      <c r="E13" s="243"/>
      <c r="F13" s="243"/>
      <c r="G13" s="113">
        <f t="shared" si="2"/>
        <v>565</v>
      </c>
      <c r="H13" s="103"/>
      <c r="I13" s="103"/>
      <c r="J13" s="113">
        <f t="shared" si="3"/>
        <v>565</v>
      </c>
      <c r="K13" s="103">
        <v>432</v>
      </c>
      <c r="L13" s="103">
        <v>13</v>
      </c>
      <c r="M13" s="103"/>
      <c r="N13" s="113">
        <f t="shared" si="4"/>
        <v>445</v>
      </c>
      <c r="O13" s="103"/>
      <c r="P13" s="103"/>
      <c r="Q13" s="113">
        <f t="shared" si="0"/>
        <v>445</v>
      </c>
      <c r="R13" s="113">
        <f t="shared" si="1"/>
        <v>120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101</v>
      </c>
      <c r="E14" s="243">
        <v>1</v>
      </c>
      <c r="F14" s="243"/>
      <c r="G14" s="113">
        <f t="shared" si="2"/>
        <v>102</v>
      </c>
      <c r="H14" s="103"/>
      <c r="I14" s="103"/>
      <c r="J14" s="113">
        <f t="shared" si="3"/>
        <v>102</v>
      </c>
      <c r="K14" s="103">
        <v>54</v>
      </c>
      <c r="L14" s="103">
        <v>2</v>
      </c>
      <c r="M14" s="103"/>
      <c r="N14" s="113">
        <f t="shared" si="4"/>
        <v>56</v>
      </c>
      <c r="O14" s="103"/>
      <c r="P14" s="103"/>
      <c r="Q14" s="113">
        <f t="shared" si="0"/>
        <v>56</v>
      </c>
      <c r="R14" s="113">
        <f t="shared" si="1"/>
        <v>46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240</v>
      </c>
      <c r="E15" s="565">
        <v>277</v>
      </c>
      <c r="F15" s="565">
        <v>175</v>
      </c>
      <c r="G15" s="113">
        <f t="shared" si="2"/>
        <v>342</v>
      </c>
      <c r="H15" s="566"/>
      <c r="I15" s="566"/>
      <c r="J15" s="113">
        <f t="shared" si="3"/>
        <v>342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342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51271</v>
      </c>
      <c r="E17" s="248">
        <f>SUM(E9:E16)</f>
        <v>394</v>
      </c>
      <c r="F17" s="248">
        <f>SUM(F9:F16)</f>
        <v>187</v>
      </c>
      <c r="G17" s="113">
        <f t="shared" si="2"/>
        <v>51478</v>
      </c>
      <c r="H17" s="114">
        <f>SUM(H9:H16)</f>
        <v>0</v>
      </c>
      <c r="I17" s="114">
        <f>SUM(I9:I16)</f>
        <v>0</v>
      </c>
      <c r="J17" s="113">
        <f t="shared" si="3"/>
        <v>51478</v>
      </c>
      <c r="K17" s="114">
        <f>SUM(K9:K16)</f>
        <v>27621</v>
      </c>
      <c r="L17" s="114">
        <f>SUM(L9:L16)</f>
        <v>662</v>
      </c>
      <c r="M17" s="114">
        <f>SUM(M9:M16)</f>
        <v>7</v>
      </c>
      <c r="N17" s="113">
        <f t="shared" si="4"/>
        <v>28276</v>
      </c>
      <c r="O17" s="114">
        <f>SUM(O9:O16)</f>
        <v>0</v>
      </c>
      <c r="P17" s="114">
        <f>SUM(P9:P16)</f>
        <v>0</v>
      </c>
      <c r="Q17" s="113">
        <f t="shared" si="5"/>
        <v>28276</v>
      </c>
      <c r="R17" s="113">
        <f t="shared" si="6"/>
        <v>23202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46</v>
      </c>
      <c r="E22" s="243">
        <v>15</v>
      </c>
      <c r="F22" s="243"/>
      <c r="G22" s="113">
        <f t="shared" si="2"/>
        <v>61</v>
      </c>
      <c r="H22" s="103"/>
      <c r="I22" s="103"/>
      <c r="J22" s="113">
        <f t="shared" si="3"/>
        <v>61</v>
      </c>
      <c r="K22" s="103">
        <v>46</v>
      </c>
      <c r="L22" s="103">
        <v>2</v>
      </c>
      <c r="M22" s="103"/>
      <c r="N22" s="113">
        <f t="shared" si="4"/>
        <v>48</v>
      </c>
      <c r="O22" s="103"/>
      <c r="P22" s="103"/>
      <c r="Q22" s="113">
        <f t="shared" si="5"/>
        <v>48</v>
      </c>
      <c r="R22" s="113">
        <f t="shared" si="6"/>
        <v>13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46</v>
      </c>
      <c r="E25" s="244">
        <f aca="true" t="shared" si="7" ref="E25:P25">SUM(E21:E24)</f>
        <v>15</v>
      </c>
      <c r="F25" s="244">
        <f t="shared" si="7"/>
        <v>0</v>
      </c>
      <c r="G25" s="105">
        <f t="shared" si="2"/>
        <v>61</v>
      </c>
      <c r="H25" s="104">
        <f t="shared" si="7"/>
        <v>0</v>
      </c>
      <c r="I25" s="104">
        <f t="shared" si="7"/>
        <v>0</v>
      </c>
      <c r="J25" s="105">
        <f t="shared" si="3"/>
        <v>61</v>
      </c>
      <c r="K25" s="104">
        <f t="shared" si="7"/>
        <v>46</v>
      </c>
      <c r="L25" s="104">
        <f t="shared" si="7"/>
        <v>2</v>
      </c>
      <c r="M25" s="104">
        <f t="shared" si="7"/>
        <v>0</v>
      </c>
      <c r="N25" s="105">
        <f t="shared" si="4"/>
        <v>48</v>
      </c>
      <c r="O25" s="104">
        <f t="shared" si="7"/>
        <v>0</v>
      </c>
      <c r="P25" s="104">
        <f t="shared" si="7"/>
        <v>0</v>
      </c>
      <c r="Q25" s="105">
        <f t="shared" si="5"/>
        <v>48</v>
      </c>
      <c r="R25" s="105">
        <f t="shared" si="6"/>
        <v>13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0</v>
      </c>
      <c r="E27" s="246">
        <f aca="true" t="shared" si="8" ref="E27:P27">SUM(E28:E31)</f>
        <v>3980</v>
      </c>
      <c r="F27" s="246">
        <f t="shared" si="8"/>
        <v>0</v>
      </c>
      <c r="G27" s="110">
        <f t="shared" si="2"/>
        <v>3980</v>
      </c>
      <c r="H27" s="109">
        <f t="shared" si="8"/>
        <v>0</v>
      </c>
      <c r="I27" s="109">
        <f t="shared" si="8"/>
        <v>0</v>
      </c>
      <c r="J27" s="110">
        <f t="shared" si="3"/>
        <v>3980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3980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/>
      <c r="E28" s="243">
        <v>3980</v>
      </c>
      <c r="F28" s="243"/>
      <c r="G28" s="113">
        <f t="shared" si="2"/>
        <v>3980</v>
      </c>
      <c r="H28" s="103"/>
      <c r="I28" s="103"/>
      <c r="J28" s="113">
        <f t="shared" si="3"/>
        <v>3980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3980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/>
      <c r="G37" s="113">
        <f t="shared" si="2"/>
        <v>54</v>
      </c>
      <c r="H37" s="111"/>
      <c r="I37" s="111"/>
      <c r="J37" s="113">
        <f t="shared" si="3"/>
        <v>54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54</v>
      </c>
      <c r="E38" s="248">
        <f aca="true" t="shared" si="12" ref="E38:P38">E27+E32+E37</f>
        <v>3980</v>
      </c>
      <c r="F38" s="248">
        <f t="shared" si="12"/>
        <v>0</v>
      </c>
      <c r="G38" s="113">
        <f t="shared" si="2"/>
        <v>4034</v>
      </c>
      <c r="H38" s="114">
        <f t="shared" si="12"/>
        <v>0</v>
      </c>
      <c r="I38" s="114">
        <f t="shared" si="12"/>
        <v>0</v>
      </c>
      <c r="J38" s="113">
        <f t="shared" si="3"/>
        <v>4034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4034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51371</v>
      </c>
      <c r="E40" s="547">
        <f>E17+E18+E19+E25+E38+E39</f>
        <v>4389</v>
      </c>
      <c r="F40" s="547">
        <f aca="true" t="shared" si="13" ref="F40:R40">F17+F18+F19+F25+F38+F39</f>
        <v>187</v>
      </c>
      <c r="G40" s="547">
        <f t="shared" si="13"/>
        <v>55573</v>
      </c>
      <c r="H40" s="547">
        <f t="shared" si="13"/>
        <v>0</v>
      </c>
      <c r="I40" s="547">
        <f t="shared" si="13"/>
        <v>0</v>
      </c>
      <c r="J40" s="547">
        <f t="shared" si="13"/>
        <v>55573</v>
      </c>
      <c r="K40" s="547">
        <f t="shared" si="13"/>
        <v>27667</v>
      </c>
      <c r="L40" s="547">
        <f t="shared" si="13"/>
        <v>664</v>
      </c>
      <c r="M40" s="547">
        <f t="shared" si="13"/>
        <v>7</v>
      </c>
      <c r="N40" s="547">
        <f t="shared" si="13"/>
        <v>28324</v>
      </c>
      <c r="O40" s="547">
        <f t="shared" si="13"/>
        <v>0</v>
      </c>
      <c r="P40" s="547">
        <f t="shared" si="13"/>
        <v>0</v>
      </c>
      <c r="Q40" s="547">
        <f t="shared" si="13"/>
        <v>28324</v>
      </c>
      <c r="R40" s="547">
        <f t="shared" si="13"/>
        <v>27249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863</v>
      </c>
      <c r="C44" s="445"/>
      <c r="D44" s="446"/>
      <c r="E44" s="446"/>
      <c r="F44" s="446"/>
      <c r="G44" s="436"/>
      <c r="H44" s="447" t="s">
        <v>852</v>
      </c>
      <c r="I44" s="447"/>
      <c r="J44" s="447"/>
      <c r="K44" s="630"/>
      <c r="L44" s="630"/>
      <c r="M44" s="630"/>
      <c r="N44" s="630"/>
      <c r="O44" s="614" t="s">
        <v>853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6">
      <selection activeCell="AB21" sqref="AB2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6" t="s">
        <v>602</v>
      </c>
      <c r="B1" s="636"/>
      <c r="C1" s="636"/>
      <c r="D1" s="636"/>
      <c r="E1" s="63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7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7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tr">
        <f>"Отчетен период:"&amp;"30.06.2016 Г           "&amp;'справка №1-БАЛАНС'!E5</f>
        <v>Отчетен период:30.06.2016 Г            </v>
      </c>
      <c r="B4" s="638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18</v>
      </c>
      <c r="D21" s="153">
        <v>18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283</v>
      </c>
      <c r="D24" s="165">
        <f>SUM(D25:D27)</f>
        <v>283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63</v>
      </c>
      <c r="D25" s="153">
        <v>63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>
        <v>220</v>
      </c>
      <c r="D26" s="153">
        <v>220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7370</v>
      </c>
      <c r="D28" s="153">
        <v>7370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42</v>
      </c>
      <c r="D29" s="153">
        <v>42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14957</v>
      </c>
      <c r="D30" s="153">
        <v>14957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166</v>
      </c>
      <c r="D31" s="153">
        <v>166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14</v>
      </c>
      <c r="D33" s="150">
        <f>SUM(D34:D37)</f>
        <v>14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>
        <v>14</v>
      </c>
      <c r="D35" s="153">
        <v>14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115</v>
      </c>
      <c r="D38" s="150">
        <f>SUM(D39:D42)</f>
        <v>115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>
        <v>115</v>
      </c>
      <c r="D42" s="153">
        <v>115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22947</v>
      </c>
      <c r="D43" s="149">
        <f>D24+D28+D29+D31+D30+D32+D33+D38</f>
        <v>22947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22965</v>
      </c>
      <c r="D44" s="148">
        <f>D43+D21+D19+D9</f>
        <v>22965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2305</v>
      </c>
      <c r="D52" s="148">
        <f>SUM(D53:D55)</f>
        <v>0</v>
      </c>
      <c r="E52" s="165">
        <f>C52-D52</f>
        <v>2305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2280</v>
      </c>
      <c r="D53" s="153"/>
      <c r="E53" s="165">
        <f>C53-D53</f>
        <v>2280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25</v>
      </c>
      <c r="D55" s="153"/>
      <c r="E55" s="165">
        <f t="shared" si="1"/>
        <v>25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47</v>
      </c>
      <c r="D56" s="148">
        <f>D57+D59</f>
        <v>0</v>
      </c>
      <c r="E56" s="165">
        <f t="shared" si="1"/>
        <v>47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>
        <v>47</v>
      </c>
      <c r="D57" s="153"/>
      <c r="E57" s="165">
        <f t="shared" si="1"/>
        <v>47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9388</v>
      </c>
      <c r="D63" s="153"/>
      <c r="E63" s="165">
        <f t="shared" si="1"/>
        <v>9388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3052</v>
      </c>
      <c r="D64" s="153"/>
      <c r="E64" s="165">
        <f t="shared" si="1"/>
        <v>3052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>
        <v>7</v>
      </c>
      <c r="D65" s="154"/>
      <c r="E65" s="165">
        <f t="shared" si="1"/>
        <v>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14792</v>
      </c>
      <c r="D66" s="148">
        <f>D52+D56+D61+D62+D63+D64</f>
        <v>0</v>
      </c>
      <c r="E66" s="165">
        <f t="shared" si="1"/>
        <v>14792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1817</v>
      </c>
      <c r="D71" s="150">
        <f>SUM(D72:D74)</f>
        <v>1817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104</v>
      </c>
      <c r="D72" s="153">
        <v>104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1713</v>
      </c>
      <c r="D74" s="153">
        <v>1713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392</v>
      </c>
      <c r="D80" s="148">
        <f>SUM(D81:D84)</f>
        <v>392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>
        <v>392</v>
      </c>
      <c r="D84" s="153">
        <v>392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13216</v>
      </c>
      <c r="D85" s="149">
        <f>SUM(D86:D90)+D94</f>
        <v>13216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8931</v>
      </c>
      <c r="D86" s="153">
        <v>8931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3273</v>
      </c>
      <c r="D87" s="153">
        <v>3273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77</v>
      </c>
      <c r="D88" s="153">
        <v>77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565</v>
      </c>
      <c r="D89" s="153">
        <v>565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199</v>
      </c>
      <c r="D90" s="148">
        <f>SUM(D91:D93)</f>
        <v>199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>
        <v>14</v>
      </c>
      <c r="D92" s="153">
        <v>14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185</v>
      </c>
      <c r="D93" s="153">
        <v>185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171</v>
      </c>
      <c r="D94" s="153">
        <v>171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>
        <v>19</v>
      </c>
      <c r="D95" s="153">
        <v>19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15444</v>
      </c>
      <c r="D96" s="149">
        <f>D85+D80+D75+D71+D95</f>
        <v>15444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30236</v>
      </c>
      <c r="D97" s="149">
        <f>D96+D68+D66</f>
        <v>15444</v>
      </c>
      <c r="E97" s="149">
        <f>E96+E68+E66</f>
        <v>14792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5" t="s">
        <v>773</v>
      </c>
      <c r="B107" s="635"/>
      <c r="C107" s="635"/>
      <c r="D107" s="635"/>
      <c r="E107" s="635"/>
      <c r="F107" s="63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4" t="s">
        <v>864</v>
      </c>
      <c r="B109" s="634"/>
      <c r="C109" s="634" t="s">
        <v>849</v>
      </c>
      <c r="D109" s="634"/>
      <c r="E109" s="634"/>
      <c r="F109" s="63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3" t="s">
        <v>850</v>
      </c>
      <c r="D111" s="633"/>
      <c r="E111" s="633"/>
      <c r="F111" s="63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43" sqref="I43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855</v>
      </c>
      <c r="B4" s="578"/>
      <c r="C4" s="610" t="str">
        <f>'справка №1-БАЛАНС'!E3</f>
        <v> </v>
      </c>
      <c r="D4" s="621"/>
      <c r="E4" s="621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870</v>
      </c>
      <c r="B5" s="579"/>
      <c r="C5" s="610" t="str">
        <f>'справка №1-БАЛАНС'!E5</f>
        <v> </v>
      </c>
      <c r="D5" s="641"/>
      <c r="E5" s="641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54</v>
      </c>
      <c r="G12" s="141"/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54</v>
      </c>
      <c r="G17" s="127">
        <f t="shared" si="1"/>
        <v>0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28659</v>
      </c>
      <c r="D19" s="141"/>
      <c r="E19" s="141"/>
      <c r="F19" s="141">
        <v>5</v>
      </c>
      <c r="G19" s="141"/>
      <c r="H19" s="141">
        <v>1</v>
      </c>
      <c r="I19" s="541">
        <f t="shared" si="0"/>
        <v>4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28659</v>
      </c>
      <c r="D26" s="127">
        <f t="shared" si="2"/>
        <v>0</v>
      </c>
      <c r="E26" s="127">
        <f t="shared" si="2"/>
        <v>0</v>
      </c>
      <c r="F26" s="127">
        <f t="shared" si="2"/>
        <v>5</v>
      </c>
      <c r="G26" s="127">
        <f t="shared" si="2"/>
        <v>0</v>
      </c>
      <c r="H26" s="127">
        <f t="shared" si="2"/>
        <v>1</v>
      </c>
      <c r="I26" s="541">
        <f t="shared" si="0"/>
        <v>4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865</v>
      </c>
      <c r="B30" s="640"/>
      <c r="C30" s="640"/>
      <c r="D30" s="568" t="s">
        <v>854</v>
      </c>
      <c r="E30" s="639"/>
      <c r="F30" s="639"/>
      <c r="G30" s="639"/>
      <c r="H30" s="519" t="s">
        <v>853</v>
      </c>
      <c r="I30" s="639"/>
      <c r="J30" s="63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1">
      <selection activeCell="I10" sqref="I10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855</v>
      </c>
      <c r="B5" s="610" t="str">
        <f>'справка №1-БАЛАНС'!E3</f>
        <v> </v>
      </c>
      <c r="C5" s="620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871</v>
      </c>
      <c r="B6" s="610" t="str">
        <f>'справка №1-БАЛАНС'!E5</f>
        <v> </v>
      </c>
      <c r="C6" s="641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2"/>
      <c r="C7" s="643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/>
      <c r="B12" s="67"/>
      <c r="C12" s="550"/>
      <c r="D12" s="550"/>
      <c r="E12" s="550"/>
      <c r="F12" s="552">
        <f>C12-E12</f>
        <v>0</v>
      </c>
    </row>
    <row r="13" spans="1:6" ht="12.75">
      <c r="A13" s="66"/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857</v>
      </c>
      <c r="B63" s="70"/>
      <c r="C63" s="550">
        <v>54</v>
      </c>
      <c r="D63" s="550"/>
      <c r="E63" s="550"/>
      <c r="F63" s="552">
        <f>C63-E63</f>
        <v>54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54</v>
      </c>
      <c r="D78" s="536"/>
      <c r="E78" s="536">
        <f>SUM(E63:E77)</f>
        <v>0</v>
      </c>
      <c r="F78" s="551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54</v>
      </c>
      <c r="D79" s="536"/>
      <c r="E79" s="536">
        <f>E78+E61+E44+E27</f>
        <v>0</v>
      </c>
      <c r="F79" s="551">
        <f>F78+F61+F44+F27</f>
        <v>54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865</v>
      </c>
      <c r="B151" s="561"/>
      <c r="C151" s="642" t="s">
        <v>849</v>
      </c>
      <c r="D151" s="642"/>
      <c r="E151" s="642"/>
      <c r="F151" s="642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2" t="s">
        <v>850</v>
      </c>
      <c r="D153" s="642"/>
      <c r="E153" s="642"/>
      <c r="F153" s="642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2016-11-03T09:40:44Z</cp:lastPrinted>
  <dcterms:created xsi:type="dcterms:W3CDTF">2000-06-29T12:02:40Z</dcterms:created>
  <dcterms:modified xsi:type="dcterms:W3CDTF">2016-11-10T07:17:33Z</dcterms:modified>
  <cp:category/>
  <cp:version/>
  <cp:contentType/>
  <cp:contentStatus/>
</cp:coreProperties>
</file>