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849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<sst xmlns="http://schemas.openxmlformats.org/spreadsheetml/2006/main" count="1056" uniqueCount="869">
  <si>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</si>
  <si>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</si>
  <si>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</si>
  <si>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</si>
  <si>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</si>
  <si>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</si>
  <si>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</si>
  <si>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</si>
  <si>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</si>
  <si>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</si>
  <si>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</si>
  <si>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</si>
  <si>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</si>
  <si>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</si>
  <si>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</si>
  <si>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</si>
  <si>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</si>
  <si>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</si>
  <si>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</si>
  <si>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</si>
  <si>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</si>
  <si>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</si>
  <si>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</si>
  <si>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</si>
  <si>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</si>
  <si>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</si>
  <si>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</si>
  <si>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</si>
  <si>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</si>
  <si>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</si>
  <si>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</si>
  <si>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</si>
  <si>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</si>
  <si>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</si>
  <si>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</si>
  <si>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</si>
  <si>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</si>
  <si>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</si>
  <si>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</si>
  <si>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</si>
  <si>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</si>
  <si>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</si>
  <si>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</si>
  <si>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</si>
  <si>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</si>
  <si>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</si>
  <si>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</si>
  <si>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</si>
  <si>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</si>
  <si>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</si>
  <si>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</si>
  <si>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</si>
  <si>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</si>
  <si>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</si>
  <si>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</si>
  <si>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</si>
  <si>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</si>
  <si>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</si>
  <si>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</si>
  <si>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</si>
  <si>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</si>
  <si>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</si>
  <si>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</si>
  <si>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</si>
  <si>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</si>
  <si>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</si>
  <si>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</si>
  <si>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</si>
  <si>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</si>
  <si>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</si>
  <si>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</si>
  <si>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</si>
  <si>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</si>
  <si>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</si>
  <si>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</si>
  <si>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</si>
  <si>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</si>
  <si>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</si>
  <si>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</si>
  <si>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</si>
  <si>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</si>
  <si>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</si>
  <si>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</si>
  <si>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</si>
  <si>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</si>
  <si>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</si>
  <si>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</si>
  <si>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</si>
  <si>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</si>
  <si>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</si>
  <si>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</si>
  <si>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</si>
  <si>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</si>
  <si>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</si>
  <si>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</si>
  <si>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</si>
  <si>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</si>
  <si>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</si>
  <si>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</si>
  <si>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</si>
  <si>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</si>
  <si>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</si>
  <si>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</si>
  <si>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</si>
  <si>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</si>
  <si>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</si>
  <si>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</si>
  <si>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</si>
  <si>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</si>
  <si>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</si>
  <si>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</si>
  <si>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</si>
  <si>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</si>
  <si>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</si>
  <si>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</si>
  <si>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</si>
  <si>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</si>
  <si>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</si>
  <si>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</si>
  <si>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</si>
  <si>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</si>
  <si>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</si>
  <si>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</si>
  <si>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</si>
  <si>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</si>
  <si>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</si>
  <si>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</si>
  <si>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</si>
  <si>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</si>
  <si>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</si>
  <si>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</si>
  <si>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</si>
  <si>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</si>
  <si>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</si>
  <si>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</si>
  <si>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</si>
  <si>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</si>
  <si>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</si>
  <si>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</si>
  <si>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</si>
  <si>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</si>
  <si>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</si>
  <si>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</si>
  <si>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</si>
  <si>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</si>
  <si>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</si>
  <si>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</si>
  <si>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</si>
  <si>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</si>
  <si>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</si>
  <si>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</si>
  <si>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</si>
  <si>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</si>
  <si>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</si>
  <si>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</si>
  <si>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</si>
  <si>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</si>
  <si>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</si>
  <si>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</si>
  <si>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</si>
  <si>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</si>
  <si>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</si>
  <si>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</si>
  <si>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</si>
  <si>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</si>
  <si>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</si>
  <si>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</si>
  <si>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</si>
  <si>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</si>
  <si>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</si>
  <si>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</si>
  <si>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</si>
  <si>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</si>
  <si>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</si>
  <si>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</si>
  <si>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</si>
  <si>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</si>
  <si>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</si>
  <si>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</si>
  <si>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</si>
  <si>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</si>
  <si>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</si>
  <si>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</si>
  <si>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</si>
  <si>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</si>
  <si>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</si>
  <si>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</si>
  <si>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</si>
  <si>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</si>
  <si>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</si>
  <si>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</si>
  <si>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</si>
  <si>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</si>
  <si>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</si>
  <si>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</si>
  <si>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</si>
  <si>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</si>
  <si>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</si>
  <si>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</si>
  <si>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</si>
  <si>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</si>
  <si>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</si>
  <si>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</si>
  <si>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</si>
  <si>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</si>
  <si>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</si>
  <si>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</si>
  <si>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</si>
  <si>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</si>
  <si>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</si>
  <si>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</si>
  <si>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</si>
  <si>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</si>
  <si>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</si>
  <si>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</si>
  <si>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</si>
  <si>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</si>
  <si>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</si>
  <si>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</si>
  <si>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</si>
  <si>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</si>
  <si>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</si>
  <si>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</si>
  <si>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</si>
  <si>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</si>
  <si>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</si>
  <si>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</si>
  <si>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</si>
  <si>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</si>
  <si>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</si>
  <si>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</si>
  <si>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</si>
  <si>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</si>
  <si>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</si>
  <si>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</si>
  <si>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</si>
  <si>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</si>
  <si>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</si>
  <si>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</si>
  <si>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</si>
  <si>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</si>
  <si>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</si>
  <si>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</si>
  <si>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</si>
  <si>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</si>
  <si>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</si>
  <si>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</si>
  <si>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</si>
  <si>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</si>
  <si>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</si>
  <si>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</si>
  <si>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</si>
  <si>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</si>
  <si>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</si>
  <si>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</si>
  <si>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</si>
  <si>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</si>
  <si>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</si>
  <si>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</si>
  <si>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</si>
  <si>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</si>
  <si>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</si>
  <si>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</si>
  <si>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</si>
  <si>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</si>
  <si>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</si>
  <si>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</si>
  <si>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</si>
  <si>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</si>
  <si>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</si>
  <si>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</si>
  <si>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</si>
  <si>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</si>
  <si>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</si>
  <si>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</si>
  <si>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</si>
  <si>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</si>
  <si>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</si>
  <si>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</si>
  <si>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</si>
  <si>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</si>
  <si>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</si>
  <si>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</si>
  <si>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</si>
  <si>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</si>
  <si>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</si>
  <si>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</si>
  <si>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</si>
  <si>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</si>
  <si>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</si>
  <si>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</si>
  <si>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</si>
  <si>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</si>
  <si>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</si>
  <si>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</si>
  <si>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</si>
  <si>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</si>
  <si>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</si>
  <si>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</si>
  <si>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</si>
  <si>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</si>
  <si>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</si>
  <si>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</si>
  <si>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</si>
  <si>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</si>
  <si>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</si>
  <si>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</si>
  <si>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</si>
  <si>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</si>
  <si>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</si>
  <si>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</si>
  <si>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</si>
  <si>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</si>
  <si>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</si>
  <si>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</si>
  <si>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</si>
  <si>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</si>
  <si>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</si>
  <si>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</si>
  <si>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</si>
  <si>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</si>
  <si>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</si>
  <si>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</si>
  <si>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</si>
  <si>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</si>
  <si>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</si>
  <si>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</si>
  <si>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</si>
  <si>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</si>
  <si>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</si>
  <si>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</si>
  <si>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</si>
  <si>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</si>
  <si>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</si>
  <si>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</si>
  <si>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</si>
  <si>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</si>
  <si>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</si>
  <si>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</si>
  <si>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</si>
  <si>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</si>
  <si>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</si>
  <si>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</si>
  <si>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</si>
  <si>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</si>
  <si>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</si>
  <si>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</si>
  <si>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</si>
  <si>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</si>
  <si>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</si>
  <si>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</si>
  <si>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</si>
  <si>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</si>
  <si>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</si>
  <si>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</si>
  <si>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</si>
  <si>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</si>
  <si>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</si>
  <si>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</si>
  <si>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</si>
  <si>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</si>
  <si>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</si>
  <si>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</si>
  <si>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</si>
  <si>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</si>
  <si>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</si>
  <si>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</si>
  <si>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</si>
  <si>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</si>
  <si>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</si>
  <si>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</si>
  <si>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</si>
  <si>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</si>
  <si>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</si>
  <si>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</si>
  <si>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</si>
  <si>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</si>
  <si>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</si>
  <si>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</si>
  <si>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</si>
  <si>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</si>
  <si>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</si>
  <si>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</si>
  <si>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</si>
  <si>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</si>
  <si>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</si>
  <si>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</si>
  <si>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</si>
  <si>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</si>
  <si>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</si>
  <si>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</si>
  <si>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</si>
  <si>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</si>
  <si>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</si>
  <si>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</si>
  <si>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</si>
  <si>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</si>
  <si>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</si>
  <si>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</si>
  <si>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</si>
  <si>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</si>
  <si>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</si>
  <si>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</si>
  <si>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</si>
  <si>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</si>
  <si>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</si>
  <si>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</si>
  <si>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</si>
  <si>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</si>
  <si>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</si>
  <si>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</si>
  <si>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</si>
  <si>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</si>
  <si>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</si>
  <si>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</si>
  <si>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</si>
  <si>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</si>
  <si>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</si>
  <si>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</si>
  <si>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</si>
  <si>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</si>
  <si>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</si>
  <si>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</si>
  <si>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</si>
  <si>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</si>
  <si>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</si>
  <si>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</si>
  <si>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</si>
  <si>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</si>
  <si>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</si>
  <si>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</si>
  <si>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</si>
  <si>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</si>
  <si>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</si>
  <si>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</si>
  <si>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</si>
  <si>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</si>
  <si>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</si>
  <si>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</si>
  <si>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</si>
  <si>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</si>
  <si>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</si>
  <si>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</si>
  <si>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</si>
  <si>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</si>
  <si>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</si>
  <si>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</si>
  <si>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</si>
  <si>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</si>
  <si>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</si>
  <si>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</si>
  <si>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</si>
  <si>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</si>
  <si>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</si>
  <si>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</si>
  <si>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</si>
  <si>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</si>
  <si>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</si>
  <si>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</si>
  <si>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</si>
  <si>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</si>
  <si>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</si>
  <si>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</si>
  <si>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</si>
  <si>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</si>
  <si>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</si>
  <si>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</si>
  <si>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</si>
  <si>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</si>
  <si>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</si>
  <si>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</si>
  <si>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</si>
  <si>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</si>
  <si>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</si>
  <si>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</si>
  <si>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</si>
  <si>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</si>
  <si>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</si>
  <si>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</si>
  <si>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</si>
  <si>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</si>
  <si>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</si>
  <si>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</si>
  <si>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</si>
  <si>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</si>
  <si>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</si>
  <si>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</si>
  <si>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</si>
  <si>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</si>
  <si>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</si>
  <si>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</si>
  <si>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</si>
  <si>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</si>
  <si>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</si>
  <si>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</si>
  <si>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</si>
  <si>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</si>
  <si>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</si>
  <si>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</si>
  <si>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</si>
  <si>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</si>
  <si>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</si>
  <si>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</si>
  <si>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</si>
  <si>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</si>
  <si>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</si>
  <si>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</si>
  <si>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</si>
  <si>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</si>
  <si>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</si>
  <si>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</si>
  <si>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</si>
  <si>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</si>
  <si>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</si>
  <si>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</si>
  <si>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</si>
  <si>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</si>
  <si>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</si>
  <si>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</si>
  <si>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</si>
  <si>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</si>
  <si>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</si>
  <si>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</si>
  <si>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</si>
  <si>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</si>
  <si>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</si>
  <si>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</si>
  <si>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</si>
  <si>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</si>
  <si>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</si>
  <si>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</si>
  <si>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</si>
  <si>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</si>
  <si>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</si>
  <si>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</si>
  <si>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</si>
  <si>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</si>
  <si>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</si>
  <si>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</si>
  <si>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</si>
  <si>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</si>
  <si>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</si>
  <si>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</si>
  <si>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</si>
  <si>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</si>
  <si>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</si>
  <si>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</si>
  <si>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</si>
  <si>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</si>
  <si>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</si>
  <si>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</si>
  <si>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</si>
  <si>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</si>
  <si>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</si>
  <si>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</si>
  <si>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</si>
  <si>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</si>
  <si>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</si>
  <si>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</si>
  <si>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</si>
  <si>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</si>
  <si>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</si>
  <si>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</si>
  <si>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</si>
  <si>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</si>
  <si>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</si>
  <si>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</si>
  <si>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</si>
  <si>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</si>
  <si>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</si>
  <si>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</si>
  <si>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</si>
  <si>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</si>
  <si>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</si>
  <si>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</si>
  <si>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</si>
  <si>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</si>
  <si>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</si>
  <si>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</si>
  <si>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</si>
  <si>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</si>
  <si>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</si>
  <si>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</si>
  <si>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</si>
  <si>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</si>
  <si>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</si>
  <si>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</si>
  <si>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</si>
  <si>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</si>
  <si>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</si>
  <si>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</si>
  <si>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</si>
  <si>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</si>
  <si>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</si>
  <si>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</si>
  <si>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</si>
  <si>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</si>
  <si>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</si>
  <si>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</si>
  <si>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</si>
  <si>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</si>
  <si>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</si>
  <si>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</si>
  <si>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</si>
  <si>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</si>
  <si>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</si>
  <si>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</si>
  <si>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</si>
  <si>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</si>
  <si>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</si>
  <si>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</si>
  <si>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</si>
  <si>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</si>
  <si>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</si>
  <si>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</si>
  <si>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</si>
  <si>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</si>
  <si>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</si>
  <si>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</si>
  <si>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</si>
  <si>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</si>
  <si>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</si>
  <si>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</si>
  <si>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</si>
  <si>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</si>
  <si>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</si>
  <si>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</si>
  <si>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</si>
  <si>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</si>
  <si>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</si>
  <si>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</si>
  <si>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</si>
  <si>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</si>
  <si>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</si>
  <si>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</si>
  <si>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</si>
  <si>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</si>
  <si>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</si>
  <si>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</si>
  <si>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</si>
  <si>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</si>
  <si>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</si>
  <si>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</si>
  <si>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</si>
  <si>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</si>
  <si>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</si>
  <si>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</si>
  <si>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</si>
  <si>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</si>
  <si>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</si>
  <si>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</si>
  <si>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</si>
  <si>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</si>
  <si>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</si>
  <si>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</si>
  <si>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</si>
  <si>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</si>
  <si>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</si>
  <si>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</si>
  <si>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</si>
  <si>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</si>
  <si>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</si>
  <si>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</si>
  <si>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</si>
  <si>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</si>
  <si>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</si>
  <si>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</si>
  <si>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</si>
  <si>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</si>
  <si>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</si>
  <si>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</si>
  <si>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</si>
  <si>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</si>
  <si>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</si>
  <si>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</si>
  <si>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</si>
  <si>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</si>
  <si>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</si>
  <si>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</si>
  <si>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</si>
  <si>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</si>
  <si>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</si>
  <si>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</si>
  <si>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</si>
  <si>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</si>
  <si>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</si>
  <si>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</si>
  <si>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</si>
  <si>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</si>
  <si>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</si>
  <si>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</si>
  <si>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</si>
  <si>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</si>
  <si>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</si>
  <si>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</si>
  <si>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</si>
  <si>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</si>
  <si>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</si>
  <si>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</si>
  <si>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</si>
  <si>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</si>
  <si>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</si>
  <si>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</si>
  <si>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</si>
  <si>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</si>
  <si>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</si>
  <si>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</si>
  <si>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</si>
  <si>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</si>
  <si>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</si>
  <si>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</si>
  <si>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</si>
  <si>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</si>
  <si>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</si>
  <si>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</si>
  <si>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</si>
  <si>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</si>
  <si>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</si>
  <si>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</si>
  <si>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</si>
  <si>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</si>
  <si>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</si>
  <si>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</si>
  <si>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</si>
  <si>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</si>
  <si>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</si>
  <si>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</si>
  <si>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</si>
  <si>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</si>
  <si>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</si>
  <si>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</si>
  <si>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</si>
  <si>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</si>
  <si>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</si>
  <si>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</si>
  <si>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</si>
  <si>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</si>
  <si>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</si>
  <si>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</si>
  <si>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</si>
  <si>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</si>
  <si>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</si>
  <si>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</si>
  <si>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</si>
  <si>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</si>
  <si>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</si>
  <si>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</si>
  <si>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</si>
  <si>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</si>
  <si>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</si>
  <si>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</si>
  <si>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</si>
  <si>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</si>
  <si>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</si>
  <si>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</si>
  <si>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</si>
  <si>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</si>
  <si>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</si>
  <si>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</si>
  <si>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</si>
  <si>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</si>
  <si>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</si>
  <si>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</si>
  <si>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</si>
  <si>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</si>
  <si>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</si>
  <si>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</si>
  <si>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</si>
  <si>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</si>
  <si>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</si>
  <si>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</si>
  <si>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</si>
  <si>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</si>
  <si>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</si>
  <si>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</si>
  <si>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</si>
  <si>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</si>
  <si>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</si>
  <si>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</si>
  <si>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</si>
  <si>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</si>
  <si>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</si>
  <si>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</si>
  <si>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</si>
  <si>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</si>
  <si>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</si>
  <si>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</si>
  <si>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</si>
  <si>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</si>
  <si>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</si>
  <si>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</si>
  <si>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</si>
  <si>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</si>
  <si>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</si>
  <si>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</si>
  <si>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</si>
  <si>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</si>
  <si>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</si>
  <si>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</si>
  <si>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</si>
  <si>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</si>
  <si>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</si>
  <si>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</si>
  <si>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</si>
  <si>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</si>
  <si>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</si>
  <si>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</si>
  <si>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</si>
  <si>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</si>
  <si>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</si>
  <si>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</si>
  <si>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</si>
  <si>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</si>
  <si>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</si>
  <si>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</si>
  <si>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</si>
  <si>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</si>
  <si>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</si>
  <si>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</si>
  <si>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</si>
  <si>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</si>
  <si>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</si>
  <si>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</si>
  <si>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</si>
  <si>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</si>
  <si>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</si>
  <si>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</si>
  <si>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</si>
  <si>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</si>
  <si>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</si>
  <si>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</si>
  <si>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</si>
  <si>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</si>
  <si>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</si>
  <si>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</si>
  <si>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</si>
  <si>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</si>
  <si>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</si>
  <si>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</si>
  <si>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</si>
  <si>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</si>
  <si>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</si>
  <si>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</si>
  <si>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</si>
  <si>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</si>
  <si>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</si>
  <si>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</si>
  <si>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</si>
  <si>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</si>
  <si>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</si>
  <si>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</si>
  <si>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</si>
  <si>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</si>
  <si>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</si>
  <si>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</si>
  <si>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</si>
  <si>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</si>
  <si>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</si>
  <si>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</si>
  <si>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</si>
  <si>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</si>
  <si>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</si>
  <si>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</si>
  <si>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</si>
  <si>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</si>
  <si>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</si>
  <si>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"ВИНЪС"АД</t>
  </si>
  <si>
    <t>1. ОЛ ТРЕЙД АД</t>
  </si>
  <si>
    <t>01.01.2010-31.12.2010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</si>
</sst>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6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33" borderId="14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5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1" fontId="12" fillId="34" borderId="16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70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15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3" borderId="16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5" fillId="0" borderId="13" xfId="61" applyFont="1" applyBorder="1" applyAlignment="1" applyProtection="1">
      <alignment vertical="center" wrapText="1"/>
      <protection/>
    </xf>
    <xf numFmtId="1" fontId="13" fillId="33" borderId="14" xfId="61" applyNumberFormat="1" applyFont="1" applyFill="1" applyBorder="1" applyAlignment="1" applyProtection="1">
      <alignment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8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15" xfId="66" applyFont="1" applyFill="1" applyBorder="1" applyAlignment="1">
      <alignment horizontal="center" vertical="center" wrapText="1"/>
      <protection/>
    </xf>
    <xf numFmtId="0" fontId="12" fillId="0" borderId="18" xfId="66" applyFont="1" applyBorder="1" applyAlignment="1">
      <alignment horizontal="centerContinuous" vertical="center" wrapText="1"/>
      <protection/>
    </xf>
    <xf numFmtId="0" fontId="12" fillId="0" borderId="19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8" xfId="66" applyNumberFormat="1" applyFont="1" applyBorder="1" applyAlignment="1">
      <alignment horizontal="centerContinuous" vertical="center" wrapText="1"/>
      <protection/>
    </xf>
    <xf numFmtId="49" fontId="12" fillId="0" borderId="19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6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6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6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3" applyNumberFormat="1" applyFont="1" applyFill="1" applyBorder="1" applyAlignment="1" applyProtection="1">
      <alignment vertical="top"/>
      <protection/>
    </xf>
    <xf numFmtId="0" fontId="26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3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59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25" fillId="37" borderId="10" xfId="63" applyFont="1" applyFill="1" applyBorder="1" applyAlignment="1" applyProtection="1">
      <alignment horizontal="left" vertical="top" wrapText="1"/>
      <protection/>
    </xf>
    <xf numFmtId="1" fontId="25" fillId="37" borderId="10" xfId="63" applyNumberFormat="1" applyFont="1" applyFill="1" applyBorder="1" applyAlignment="1" applyProtection="1">
      <alignment vertical="top" wrapText="1"/>
      <protection/>
    </xf>
    <xf numFmtId="0" fontId="25" fillId="37" borderId="37" xfId="63" applyFont="1" applyFill="1" applyBorder="1" applyAlignment="1" applyProtection="1">
      <alignment horizontal="left" vertical="top" wrapText="1"/>
      <protection/>
    </xf>
    <xf numFmtId="0" fontId="25" fillId="37" borderId="29" xfId="63" applyFont="1" applyFill="1" applyBorder="1" applyAlignment="1" applyProtection="1">
      <alignment vertical="top" wrapText="1"/>
      <protection/>
    </xf>
    <xf numFmtId="0" fontId="25" fillId="37" borderId="38" xfId="63" applyFont="1" applyFill="1" applyBorder="1" applyAlignment="1" applyProtection="1">
      <alignment vertical="top" wrapText="1"/>
      <protection/>
    </xf>
    <xf numFmtId="49" fontId="25" fillId="37" borderId="36" xfId="63" applyNumberFormat="1" applyFont="1" applyFill="1" applyBorder="1" applyAlignment="1" applyProtection="1">
      <alignment vertical="center" wrapText="1"/>
      <protection/>
    </xf>
    <xf numFmtId="0" fontId="25" fillId="37" borderId="10" xfId="63" applyFont="1" applyFill="1" applyBorder="1" applyAlignment="1" applyProtection="1">
      <alignment vertical="top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7" fillId="0" borderId="0" xfId="65" applyFont="1" applyAlignment="1" applyProtection="1">
      <alignment horizontal="left" wrapText="1"/>
      <protection locked="0"/>
    </xf>
    <xf numFmtId="3" fontId="12" fillId="0" borderId="16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7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5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32" xfId="63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18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Alignment="1" applyProtection="1">
      <alignment horizontal="center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3">
      <selection activeCell="G71" sqref="G71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866</v>
      </c>
      <c r="F3" s="273" t="s">
        <v>2</v>
      </c>
      <c r="G3" s="226"/>
      <c r="H3" s="595">
        <v>175002913</v>
      </c>
    </row>
    <row r="4" spans="1:8" ht="28.5">
      <c r="A4" s="204" t="s">
        <v>3</v>
      </c>
      <c r="B4" s="583"/>
      <c r="C4" s="583"/>
      <c r="D4" s="584"/>
      <c r="E4" s="576"/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76" t="s">
        <v>868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465</v>
      </c>
      <c r="D11" s="205">
        <v>583</v>
      </c>
      <c r="E11" s="293" t="s">
        <v>22</v>
      </c>
      <c r="F11" s="298" t="s">
        <v>23</v>
      </c>
      <c r="G11" s="206">
        <v>3063</v>
      </c>
      <c r="H11" s="206">
        <v>3063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3063</v>
      </c>
      <c r="H12" s="207">
        <v>3063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3063</v>
      </c>
      <c r="H17" s="208">
        <f>H11+H14+H15+H16</f>
        <v>3063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4</v>
      </c>
      <c r="D18" s="205">
        <v>4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469</v>
      </c>
      <c r="D19" s="209">
        <f>SUM(D11:D18)</f>
        <v>587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0</v>
      </c>
      <c r="H25" s="208">
        <f>H19+H20+H21</f>
        <v>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18</v>
      </c>
      <c r="H27" s="208">
        <f>SUM(H28:H30)</f>
        <v>50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63</v>
      </c>
      <c r="H28" s="206">
        <v>63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-45</v>
      </c>
      <c r="H29" s="391">
        <v>-13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-36</v>
      </c>
      <c r="H32" s="391">
        <v>-32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-18</v>
      </c>
      <c r="H33" s="208">
        <f>H27+H31+H32</f>
        <v>18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854</v>
      </c>
      <c r="B34" s="300" t="s">
        <v>105</v>
      </c>
      <c r="C34" s="209">
        <f>SUM(C35:C38)</f>
        <v>780</v>
      </c>
      <c r="D34" s="209">
        <f>SUM(D35:D38)</f>
        <v>780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3045</v>
      </c>
      <c r="H36" s="208">
        <f>H25+H17+H33</f>
        <v>3081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>
        <v>780</v>
      </c>
      <c r="D38" s="205">
        <v>780</v>
      </c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780</v>
      </c>
      <c r="D45" s="209">
        <f>D34+D39+D44</f>
        <v>780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1249</v>
      </c>
      <c r="D55" s="209">
        <f>D19+D20+D21+D27+D32+D45+D51+D53+D54</f>
        <v>1367</v>
      </c>
      <c r="E55" s="293" t="s">
        <v>172</v>
      </c>
      <c r="F55" s="317" t="s">
        <v>173</v>
      </c>
      <c r="G55" s="208">
        <f>G49+G51+G52+G53+G54</f>
        <v>0</v>
      </c>
      <c r="H55" s="208">
        <f>H49+H51+H52+H53+H54</f>
        <v>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>
        <v>101</v>
      </c>
      <c r="H59" s="206">
        <v>96</v>
      </c>
      <c r="M59" s="211"/>
    </row>
    <row r="60" spans="1:8" ht="15">
      <c r="A60" s="291" t="s">
        <v>183</v>
      </c>
      <c r="B60" s="297" t="s">
        <v>184</v>
      </c>
      <c r="C60" s="205">
        <v>819</v>
      </c>
      <c r="D60" s="205">
        <v>819</v>
      </c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11</v>
      </c>
      <c r="H61" s="208">
        <f>SUM(H62:H68)</f>
        <v>3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819</v>
      </c>
      <c r="D64" s="209">
        <f>SUM(D58:D63)</f>
        <v>819</v>
      </c>
      <c r="E64" s="293" t="s">
        <v>200</v>
      </c>
      <c r="F64" s="298" t="s">
        <v>201</v>
      </c>
      <c r="G64" s="206">
        <v>5</v>
      </c>
      <c r="H64" s="206">
        <v>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/>
      <c r="H66" s="206"/>
    </row>
    <row r="67" spans="1:8" ht="15">
      <c r="A67" s="291" t="s">
        <v>207</v>
      </c>
      <c r="B67" s="297" t="s">
        <v>208</v>
      </c>
      <c r="C67" s="205">
        <v>1005</v>
      </c>
      <c r="D67" s="205">
        <v>934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/>
      <c r="D68" s="205"/>
      <c r="E68" s="293" t="s">
        <v>213</v>
      </c>
      <c r="F68" s="298" t="s">
        <v>214</v>
      </c>
      <c r="G68" s="206">
        <v>6</v>
      </c>
      <c r="H68" s="206"/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112</v>
      </c>
      <c r="H71" s="215">
        <f>H59+H60+H61+H69+H70</f>
        <v>99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1005</v>
      </c>
      <c r="D75" s="209">
        <f>SUM(D67:D74)</f>
        <v>935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112</v>
      </c>
      <c r="H79" s="216">
        <f>H71+H74+H75+H76</f>
        <v>99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83</v>
      </c>
      <c r="D87" s="205">
        <v>58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83</v>
      </c>
      <c r="D91" s="209">
        <f>SUM(D87:D90)</f>
        <v>58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>
        <v>1</v>
      </c>
      <c r="D92" s="205">
        <v>1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1908</v>
      </c>
      <c r="D93" s="209">
        <f>D64+D75+D84+D91+D92</f>
        <v>1813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3157</v>
      </c>
      <c r="D94" s="218">
        <f>D93+D55</f>
        <v>3180</v>
      </c>
      <c r="E94" s="558" t="s">
        <v>270</v>
      </c>
      <c r="F94" s="345" t="s">
        <v>271</v>
      </c>
      <c r="G94" s="219">
        <f>G36+G39+G55+G79</f>
        <v>3157</v>
      </c>
      <c r="H94" s="219">
        <f>H36+H39+H55+H79</f>
        <v>3180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855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272</v>
      </c>
      <c r="B98" s="539"/>
      <c r="C98" s="597" t="s">
        <v>382</v>
      </c>
      <c r="D98" s="597"/>
      <c r="E98" s="597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597" t="s">
        <v>784</v>
      </c>
      <c r="D100" s="598"/>
      <c r="E100" s="59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0">
      <selection activeCell="K10" sqref="K10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273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"ВИНЪС"АД</v>
      </c>
      <c r="F2" s="601" t="s">
        <v>2</v>
      </c>
      <c r="G2" s="601"/>
      <c r="H2" s="353">
        <f>'справка №1-БАЛАНС'!H3</f>
        <v>175002913</v>
      </c>
    </row>
    <row r="3" spans="1:8" ht="15">
      <c r="A3" s="6" t="s">
        <v>274</v>
      </c>
      <c r="B3" s="533"/>
      <c r="C3" s="533"/>
      <c r="D3" s="533"/>
      <c r="E3" s="533">
        <f>'справка №1-БАЛАНС'!E4</f>
        <v>0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01.01.2010-31.12.2010</v>
      </c>
      <c r="F4" s="351"/>
      <c r="G4" s="352"/>
      <c r="H4" s="355" t="s">
        <v>275</v>
      </c>
    </row>
    <row r="5" spans="1:8" ht="24">
      <c r="A5" s="356" t="s">
        <v>276</v>
      </c>
      <c r="B5" s="357" t="s">
        <v>8</v>
      </c>
      <c r="C5" s="356" t="s">
        <v>9</v>
      </c>
      <c r="D5" s="358" t="s">
        <v>13</v>
      </c>
      <c r="E5" s="359" t="s">
        <v>277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278</v>
      </c>
      <c r="B7" s="174"/>
      <c r="C7" s="85"/>
      <c r="D7" s="85"/>
      <c r="E7" s="174" t="s">
        <v>279</v>
      </c>
      <c r="F7" s="360"/>
      <c r="G7" s="88"/>
      <c r="H7" s="88"/>
    </row>
    <row r="8" spans="1:8" ht="12">
      <c r="A8" s="361" t="s">
        <v>280</v>
      </c>
      <c r="B8" s="361"/>
      <c r="C8" s="362"/>
      <c r="D8" s="83"/>
      <c r="E8" s="361" t="s">
        <v>281</v>
      </c>
      <c r="F8" s="360"/>
      <c r="G8" s="88"/>
      <c r="H8" s="88"/>
    </row>
    <row r="9" spans="1:8" ht="12">
      <c r="A9" s="363" t="s">
        <v>282</v>
      </c>
      <c r="B9" s="364" t="s">
        <v>283</v>
      </c>
      <c r="C9" s="79"/>
      <c r="D9" s="79"/>
      <c r="E9" s="363" t="s">
        <v>284</v>
      </c>
      <c r="F9" s="365" t="s">
        <v>285</v>
      </c>
      <c r="G9" s="87"/>
      <c r="H9" s="87"/>
    </row>
    <row r="10" spans="1:8" ht="12">
      <c r="A10" s="363" t="s">
        <v>286</v>
      </c>
      <c r="B10" s="364" t="s">
        <v>287</v>
      </c>
      <c r="C10" s="79">
        <v>86</v>
      </c>
      <c r="D10" s="79">
        <v>92</v>
      </c>
      <c r="E10" s="363" t="s">
        <v>288</v>
      </c>
      <c r="F10" s="365" t="s">
        <v>289</v>
      </c>
      <c r="G10" s="87"/>
      <c r="H10" s="87">
        <v>237</v>
      </c>
    </row>
    <row r="11" spans="1:8" ht="12">
      <c r="A11" s="363" t="s">
        <v>290</v>
      </c>
      <c r="B11" s="364" t="s">
        <v>291</v>
      </c>
      <c r="C11" s="79"/>
      <c r="D11" s="79"/>
      <c r="E11" s="366" t="s">
        <v>292</v>
      </c>
      <c r="F11" s="365" t="s">
        <v>293</v>
      </c>
      <c r="G11" s="87"/>
      <c r="H11" s="87">
        <v>3</v>
      </c>
    </row>
    <row r="12" spans="1:8" ht="12">
      <c r="A12" s="363" t="s">
        <v>294</v>
      </c>
      <c r="B12" s="364" t="s">
        <v>295</v>
      </c>
      <c r="C12" s="79">
        <v>7</v>
      </c>
      <c r="D12" s="79">
        <v>6</v>
      </c>
      <c r="E12" s="366" t="s">
        <v>78</v>
      </c>
      <c r="F12" s="365" t="s">
        <v>296</v>
      </c>
      <c r="G12" s="87">
        <v>241</v>
      </c>
      <c r="H12" s="87">
        <v>210</v>
      </c>
    </row>
    <row r="13" spans="1:18" ht="12">
      <c r="A13" s="363" t="s">
        <v>297</v>
      </c>
      <c r="B13" s="364" t="s">
        <v>298</v>
      </c>
      <c r="C13" s="79"/>
      <c r="D13" s="79"/>
      <c r="E13" s="367" t="s">
        <v>51</v>
      </c>
      <c r="F13" s="368" t="s">
        <v>299</v>
      </c>
      <c r="G13" s="88">
        <f>SUM(G9:G12)</f>
        <v>241</v>
      </c>
      <c r="H13" s="88">
        <f>SUM(H9:H12)</f>
        <v>450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300</v>
      </c>
      <c r="B14" s="364" t="s">
        <v>301</v>
      </c>
      <c r="C14" s="79">
        <v>240</v>
      </c>
      <c r="D14" s="79">
        <v>437</v>
      </c>
      <c r="E14" s="366"/>
      <c r="F14" s="369"/>
      <c r="G14" s="390"/>
      <c r="H14" s="390"/>
    </row>
    <row r="15" spans="1:8" ht="24">
      <c r="A15" s="363" t="s">
        <v>302</v>
      </c>
      <c r="B15" s="364" t="s">
        <v>303</v>
      </c>
      <c r="C15" s="80"/>
      <c r="D15" s="80"/>
      <c r="E15" s="361" t="s">
        <v>304</v>
      </c>
      <c r="F15" s="370" t="s">
        <v>305</v>
      </c>
      <c r="G15" s="87"/>
      <c r="H15" s="87"/>
    </row>
    <row r="16" spans="1:8" ht="12">
      <c r="A16" s="363" t="s">
        <v>306</v>
      </c>
      <c r="B16" s="364" t="s">
        <v>307</v>
      </c>
      <c r="C16" s="80"/>
      <c r="D16" s="80"/>
      <c r="E16" s="363" t="s">
        <v>308</v>
      </c>
      <c r="F16" s="369" t="s">
        <v>309</v>
      </c>
      <c r="G16" s="89"/>
      <c r="H16" s="89"/>
    </row>
    <row r="17" spans="1:8" ht="12">
      <c r="A17" s="371" t="s">
        <v>310</v>
      </c>
      <c r="B17" s="364" t="s">
        <v>311</v>
      </c>
      <c r="C17" s="81"/>
      <c r="D17" s="81"/>
      <c r="E17" s="361"/>
      <c r="F17" s="360"/>
      <c r="G17" s="390"/>
      <c r="H17" s="390"/>
    </row>
    <row r="18" spans="1:8" ht="12">
      <c r="A18" s="371" t="s">
        <v>312</v>
      </c>
      <c r="B18" s="364" t="s">
        <v>313</v>
      </c>
      <c r="C18" s="81"/>
      <c r="D18" s="81"/>
      <c r="E18" s="361" t="s">
        <v>314</v>
      </c>
      <c r="F18" s="360"/>
      <c r="G18" s="390"/>
      <c r="H18" s="390"/>
    </row>
    <row r="19" spans="1:15" ht="12">
      <c r="A19" s="367" t="s">
        <v>51</v>
      </c>
      <c r="B19" s="372" t="s">
        <v>315</v>
      </c>
      <c r="C19" s="82">
        <f>SUM(C9:C15)+C16</f>
        <v>333</v>
      </c>
      <c r="D19" s="82">
        <f>SUM(D9:D15)+D16</f>
        <v>535</v>
      </c>
      <c r="E19" s="373" t="s">
        <v>316</v>
      </c>
      <c r="F19" s="369" t="s">
        <v>317</v>
      </c>
      <c r="G19" s="87">
        <v>70</v>
      </c>
      <c r="H19" s="87">
        <v>70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318</v>
      </c>
      <c r="F20" s="369" t="s">
        <v>319</v>
      </c>
      <c r="G20" s="87"/>
      <c r="H20" s="87"/>
    </row>
    <row r="21" spans="1:8" ht="24">
      <c r="A21" s="361" t="s">
        <v>320</v>
      </c>
      <c r="B21" s="375"/>
      <c r="C21" s="389"/>
      <c r="D21" s="389"/>
      <c r="E21" s="363" t="s">
        <v>321</v>
      </c>
      <c r="F21" s="369" t="s">
        <v>322</v>
      </c>
      <c r="G21" s="87"/>
      <c r="H21" s="87"/>
    </row>
    <row r="22" spans="1:8" ht="24">
      <c r="A22" s="360" t="s">
        <v>323</v>
      </c>
      <c r="B22" s="375" t="s">
        <v>324</v>
      </c>
      <c r="C22" s="79">
        <v>14</v>
      </c>
      <c r="D22" s="79">
        <v>16</v>
      </c>
      <c r="E22" s="373" t="s">
        <v>325</v>
      </c>
      <c r="F22" s="369" t="s">
        <v>326</v>
      </c>
      <c r="G22" s="87"/>
      <c r="H22" s="87"/>
    </row>
    <row r="23" spans="1:8" ht="24">
      <c r="A23" s="363" t="s">
        <v>327</v>
      </c>
      <c r="B23" s="375" t="s">
        <v>328</v>
      </c>
      <c r="C23" s="79"/>
      <c r="D23" s="79"/>
      <c r="E23" s="363" t="s">
        <v>329</v>
      </c>
      <c r="F23" s="369" t="s">
        <v>330</v>
      </c>
      <c r="G23" s="87"/>
      <c r="H23" s="87"/>
    </row>
    <row r="24" spans="1:18" ht="12">
      <c r="A24" s="363" t="s">
        <v>331</v>
      </c>
      <c r="B24" s="375" t="s">
        <v>332</v>
      </c>
      <c r="C24" s="79"/>
      <c r="D24" s="79"/>
      <c r="E24" s="367" t="s">
        <v>103</v>
      </c>
      <c r="F24" s="370" t="s">
        <v>333</v>
      </c>
      <c r="G24" s="88">
        <f>SUM(G19:G23)</f>
        <v>70</v>
      </c>
      <c r="H24" s="88">
        <f>SUM(H19:H23)</f>
        <v>70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334</v>
      </c>
      <c r="C25" s="79"/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335</v>
      </c>
      <c r="C26" s="82">
        <f>SUM(C22:C25)</f>
        <v>14</v>
      </c>
      <c r="D26" s="82">
        <f>SUM(D22:D25)</f>
        <v>17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336</v>
      </c>
      <c r="B28" s="357" t="s">
        <v>337</v>
      </c>
      <c r="C28" s="83">
        <f>C26+C19</f>
        <v>347</v>
      </c>
      <c r="D28" s="83">
        <f>D26+D19</f>
        <v>552</v>
      </c>
      <c r="E28" s="174" t="s">
        <v>338</v>
      </c>
      <c r="F28" s="370" t="s">
        <v>339</v>
      </c>
      <c r="G28" s="88">
        <f>G13+G15+G24</f>
        <v>311</v>
      </c>
      <c r="H28" s="88">
        <f>H13+H15+H24</f>
        <v>520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340</v>
      </c>
      <c r="B30" s="357" t="s">
        <v>341</v>
      </c>
      <c r="C30" s="83">
        <f>IF((G28-C28)&gt;0,G28-C28,0)</f>
        <v>0</v>
      </c>
      <c r="D30" s="83">
        <f>IF((H28-D28)&gt;0,H28-D28,0)</f>
        <v>0</v>
      </c>
      <c r="E30" s="174" t="s">
        <v>342</v>
      </c>
      <c r="F30" s="370" t="s">
        <v>343</v>
      </c>
      <c r="G30" s="90">
        <f>IF((C28-G28)&gt;0,C28-G28,0)</f>
        <v>36</v>
      </c>
      <c r="H30" s="90">
        <f>IF((D28-H28)&gt;0,D28-H28,0)</f>
        <v>32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856</v>
      </c>
      <c r="B31" s="376" t="s">
        <v>344</v>
      </c>
      <c r="C31" s="79"/>
      <c r="D31" s="79"/>
      <c r="E31" s="361" t="s">
        <v>859</v>
      </c>
      <c r="F31" s="369" t="s">
        <v>345</v>
      </c>
      <c r="G31" s="87"/>
      <c r="H31" s="87"/>
    </row>
    <row r="32" spans="1:8" ht="12">
      <c r="A32" s="361" t="s">
        <v>346</v>
      </c>
      <c r="B32" s="378" t="s">
        <v>347</v>
      </c>
      <c r="C32" s="79"/>
      <c r="D32" s="79"/>
      <c r="E32" s="361" t="s">
        <v>348</v>
      </c>
      <c r="F32" s="369" t="s">
        <v>349</v>
      </c>
      <c r="G32" s="87"/>
      <c r="H32" s="87"/>
    </row>
    <row r="33" spans="1:18" ht="12">
      <c r="A33" s="379" t="s">
        <v>350</v>
      </c>
      <c r="B33" s="376" t="s">
        <v>351</v>
      </c>
      <c r="C33" s="82">
        <f>C28-C31+C32</f>
        <v>347</v>
      </c>
      <c r="D33" s="82">
        <f>D28-D31+D32</f>
        <v>552</v>
      </c>
      <c r="E33" s="174" t="s">
        <v>352</v>
      </c>
      <c r="F33" s="370" t="s">
        <v>353</v>
      </c>
      <c r="G33" s="90">
        <f>G32-G31+G28</f>
        <v>311</v>
      </c>
      <c r="H33" s="90">
        <f>H32-H31+H28</f>
        <v>520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354</v>
      </c>
      <c r="B34" s="357" t="s">
        <v>355</v>
      </c>
      <c r="C34" s="83">
        <f>IF((G33-C33)&gt;0,G33-C33,0)</f>
        <v>0</v>
      </c>
      <c r="D34" s="83">
        <f>IF((H33-D33)&gt;0,H33-D33,0)</f>
        <v>0</v>
      </c>
      <c r="E34" s="379" t="s">
        <v>356</v>
      </c>
      <c r="F34" s="370" t="s">
        <v>357</v>
      </c>
      <c r="G34" s="88">
        <f>IF((C33-G33)&gt;0,C33-G33,0)</f>
        <v>36</v>
      </c>
      <c r="H34" s="88">
        <f>IF((D33-H33)&gt;0,D33-H33,0)</f>
        <v>32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358</v>
      </c>
      <c r="B35" s="376" t="s">
        <v>359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360</v>
      </c>
      <c r="B36" s="375" t="s">
        <v>361</v>
      </c>
      <c r="C36" s="79"/>
      <c r="D36" s="79"/>
      <c r="E36" s="380"/>
      <c r="F36" s="360"/>
      <c r="G36" s="390"/>
      <c r="H36" s="390"/>
    </row>
    <row r="37" spans="1:8" ht="24">
      <c r="A37" s="381" t="s">
        <v>362</v>
      </c>
      <c r="B37" s="382" t="s">
        <v>363</v>
      </c>
      <c r="C37" s="537"/>
      <c r="D37" s="537"/>
      <c r="E37" s="380"/>
      <c r="F37" s="383"/>
      <c r="G37" s="390"/>
      <c r="H37" s="390"/>
    </row>
    <row r="38" spans="1:8" ht="12">
      <c r="A38" s="384" t="s">
        <v>364</v>
      </c>
      <c r="B38" s="382" t="s">
        <v>365</v>
      </c>
      <c r="C38" s="173"/>
      <c r="D38" s="173"/>
      <c r="E38" s="380"/>
      <c r="F38" s="383"/>
      <c r="G38" s="390"/>
      <c r="H38" s="390"/>
    </row>
    <row r="39" spans="1:18" ht="24">
      <c r="A39" s="385" t="s">
        <v>366</v>
      </c>
      <c r="B39" s="178" t="s">
        <v>367</v>
      </c>
      <c r="C39" s="570">
        <f>+IF((G33-C33-C35)&gt;0,G33-C33-C35,0)</f>
        <v>0</v>
      </c>
      <c r="D39" s="570">
        <f>+IF((H33-D33-D35)&gt;0,H33-D33-D35,0)</f>
        <v>0</v>
      </c>
      <c r="E39" s="386" t="s">
        <v>368</v>
      </c>
      <c r="F39" s="175" t="s">
        <v>369</v>
      </c>
      <c r="G39" s="91">
        <f>IF(G34&gt;0,IF(C35+G34&lt;0,0,C35+G34),IF(C34-C35&lt;0,C35-C34,0))</f>
        <v>36</v>
      </c>
      <c r="H39" s="91">
        <f>IF(H34&gt;0,IF(D35+H34&lt;0,0,D35+H34),IF(D34-D35&lt;0,D35-D34,0))</f>
        <v>32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370</v>
      </c>
      <c r="B40" s="359" t="s">
        <v>371</v>
      </c>
      <c r="C40" s="84"/>
      <c r="D40" s="84"/>
      <c r="E40" s="174" t="s">
        <v>370</v>
      </c>
      <c r="F40" s="175" t="s">
        <v>372</v>
      </c>
      <c r="G40" s="87"/>
      <c r="H40" s="87"/>
    </row>
    <row r="41" spans="1:18" ht="12">
      <c r="A41" s="174" t="s">
        <v>373</v>
      </c>
      <c r="B41" s="356" t="s">
        <v>374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375</v>
      </c>
      <c r="F41" s="175" t="s">
        <v>376</v>
      </c>
      <c r="G41" s="85">
        <f>IF(C39=0,IF(G39-G40&gt;0,G39-G40+C40,0),IF(C39-C40&lt;0,C40-C39+G40,0))</f>
        <v>36</v>
      </c>
      <c r="H41" s="85">
        <f>IF(D39=0,IF(H39-H40&gt;0,H39-H40+D40,0),IF(D39-D40&lt;0,D40-D39+H40,0))</f>
        <v>32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377</v>
      </c>
      <c r="B42" s="356" t="s">
        <v>378</v>
      </c>
      <c r="C42" s="86">
        <f>C33+C35+C39</f>
        <v>347</v>
      </c>
      <c r="D42" s="86">
        <f>D33+D35+D39</f>
        <v>552</v>
      </c>
      <c r="E42" s="177" t="s">
        <v>379</v>
      </c>
      <c r="F42" s="178" t="s">
        <v>380</v>
      </c>
      <c r="G42" s="90">
        <f>G39+G33</f>
        <v>347</v>
      </c>
      <c r="H42" s="90">
        <f>H39+H33</f>
        <v>552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381</v>
      </c>
      <c r="B44" s="532"/>
      <c r="C44" s="532" t="s">
        <v>382</v>
      </c>
      <c r="D44" s="599"/>
      <c r="E44" s="599"/>
      <c r="F44" s="599"/>
      <c r="G44" s="599"/>
      <c r="H44" s="599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784</v>
      </c>
      <c r="D46" s="600"/>
      <c r="E46" s="600"/>
      <c r="F46" s="600"/>
      <c r="G46" s="600"/>
      <c r="H46" s="60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C43" sqref="C43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384</v>
      </c>
      <c r="B4" s="533" t="str">
        <f>'справка №1-БАЛАНС'!E3</f>
        <v>"ВИНЪС"АД</v>
      </c>
      <c r="C4" s="397" t="s">
        <v>2</v>
      </c>
      <c r="D4" s="353">
        <f>'справка №1-БАЛАНС'!H3</f>
        <v>175002913</v>
      </c>
      <c r="E4" s="401"/>
      <c r="F4" s="401"/>
      <c r="G4" s="182"/>
      <c r="H4" s="182"/>
      <c r="I4" s="182"/>
      <c r="J4" s="182"/>
    </row>
    <row r="5" spans="1:10" ht="15">
      <c r="A5" s="533" t="s">
        <v>274</v>
      </c>
      <c r="B5" s="533">
        <f>'справка №1-БАЛАНС'!E4</f>
        <v>0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01.01.2010-31.12.2010</v>
      </c>
      <c r="C6" s="40"/>
      <c r="D6" s="399" t="s">
        <v>275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385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386</v>
      </c>
      <c r="B9" s="409"/>
      <c r="C9" s="93"/>
      <c r="D9" s="93"/>
      <c r="E9" s="181"/>
      <c r="F9" s="181"/>
      <c r="G9" s="182"/>
    </row>
    <row r="10" spans="1:7" ht="12">
      <c r="A10" s="410" t="s">
        <v>387</v>
      </c>
      <c r="B10" s="411" t="s">
        <v>388</v>
      </c>
      <c r="C10" s="92">
        <v>50</v>
      </c>
      <c r="D10" s="92">
        <v>324</v>
      </c>
      <c r="E10" s="181"/>
      <c r="F10" s="181"/>
      <c r="G10" s="182"/>
    </row>
    <row r="11" spans="1:13" ht="12">
      <c r="A11" s="410" t="s">
        <v>389</v>
      </c>
      <c r="B11" s="411" t="s">
        <v>390</v>
      </c>
      <c r="C11" s="92">
        <v>-120</v>
      </c>
      <c r="D11" s="92">
        <v>-124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391</v>
      </c>
      <c r="B12" s="411" t="s">
        <v>392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393</v>
      </c>
      <c r="B13" s="411" t="s">
        <v>394</v>
      </c>
      <c r="C13" s="92">
        <v>-8</v>
      </c>
      <c r="D13" s="92">
        <v>-9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395</v>
      </c>
      <c r="B14" s="411" t="s">
        <v>396</v>
      </c>
      <c r="C14" s="92">
        <v>-6</v>
      </c>
      <c r="D14" s="92">
        <v>-43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397</v>
      </c>
      <c r="B15" s="411" t="s">
        <v>398</v>
      </c>
      <c r="C15" s="92"/>
      <c r="D15" s="92">
        <v>-4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399</v>
      </c>
      <c r="B16" s="411" t="s">
        <v>400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401</v>
      </c>
      <c r="B17" s="411" t="s">
        <v>402</v>
      </c>
      <c r="C17" s="92">
        <v>-13</v>
      </c>
      <c r="D17" s="92">
        <v>-15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403</v>
      </c>
      <c r="B18" s="414" t="s">
        <v>404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405</v>
      </c>
      <c r="B19" s="411" t="s">
        <v>406</v>
      </c>
      <c r="C19" s="92">
        <v>-2</v>
      </c>
      <c r="D19" s="92">
        <v>-6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407</v>
      </c>
      <c r="B20" s="416" t="s">
        <v>408</v>
      </c>
      <c r="C20" s="93">
        <f>SUM(C10:C19)</f>
        <v>-99</v>
      </c>
      <c r="D20" s="93">
        <f>SUM(D10:D19)</f>
        <v>123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410</v>
      </c>
      <c r="B22" s="411" t="s">
        <v>411</v>
      </c>
      <c r="C22" s="92">
        <v>-122</v>
      </c>
      <c r="D22" s="92">
        <v>-55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412</v>
      </c>
      <c r="B23" s="411" t="s">
        <v>413</v>
      </c>
      <c r="C23" s="92">
        <v>241</v>
      </c>
      <c r="D23" s="92">
        <v>207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414</v>
      </c>
      <c r="B24" s="411" t="s">
        <v>415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416</v>
      </c>
      <c r="B25" s="411" t="s">
        <v>417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418</v>
      </c>
      <c r="B26" s="411" t="s">
        <v>419</v>
      </c>
      <c r="C26" s="92"/>
      <c r="D26" s="92">
        <v>59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420</v>
      </c>
      <c r="B27" s="411" t="s">
        <v>421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422</v>
      </c>
      <c r="B28" s="411" t="s">
        <v>423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424</v>
      </c>
      <c r="B29" s="411" t="s">
        <v>425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403</v>
      </c>
      <c r="B30" s="411" t="s">
        <v>426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427</v>
      </c>
      <c r="B31" s="411" t="s">
        <v>428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429</v>
      </c>
      <c r="B32" s="416" t="s">
        <v>430</v>
      </c>
      <c r="C32" s="93">
        <f>SUM(C22:C31)</f>
        <v>119</v>
      </c>
      <c r="D32" s="93">
        <f>SUM(D22:D31)</f>
        <v>211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431</v>
      </c>
      <c r="B33" s="417"/>
      <c r="C33" s="418"/>
      <c r="D33" s="418"/>
      <c r="E33" s="181"/>
      <c r="F33" s="181"/>
      <c r="G33" s="182"/>
    </row>
    <row r="34" spans="1:7" ht="12">
      <c r="A34" s="410" t="s">
        <v>432</v>
      </c>
      <c r="B34" s="411" t="s">
        <v>433</v>
      </c>
      <c r="C34" s="92"/>
      <c r="D34" s="92"/>
      <c r="E34" s="181"/>
      <c r="F34" s="181"/>
      <c r="G34" s="182"/>
    </row>
    <row r="35" spans="1:7" ht="12">
      <c r="A35" s="412" t="s">
        <v>434</v>
      </c>
      <c r="B35" s="411" t="s">
        <v>435</v>
      </c>
      <c r="C35" s="92"/>
      <c r="D35" s="92"/>
      <c r="E35" s="181"/>
      <c r="F35" s="181"/>
      <c r="G35" s="182"/>
    </row>
    <row r="36" spans="1:7" ht="12">
      <c r="A36" s="410" t="s">
        <v>436</v>
      </c>
      <c r="B36" s="411" t="s">
        <v>437</v>
      </c>
      <c r="C36" s="92">
        <v>43</v>
      </c>
      <c r="D36" s="92">
        <v>69</v>
      </c>
      <c r="E36" s="181"/>
      <c r="F36" s="181"/>
      <c r="G36" s="182"/>
    </row>
    <row r="37" spans="1:7" ht="12">
      <c r="A37" s="410" t="s">
        <v>438</v>
      </c>
      <c r="B37" s="411" t="s">
        <v>439</v>
      </c>
      <c r="C37" s="92">
        <v>-38</v>
      </c>
      <c r="D37" s="92">
        <v>-346</v>
      </c>
      <c r="E37" s="181"/>
      <c r="F37" s="181"/>
      <c r="G37" s="182"/>
    </row>
    <row r="38" spans="1:7" ht="12">
      <c r="A38" s="410" t="s">
        <v>440</v>
      </c>
      <c r="B38" s="411" t="s">
        <v>441</v>
      </c>
      <c r="C38" s="92"/>
      <c r="D38" s="92"/>
      <c r="E38" s="181"/>
      <c r="F38" s="181"/>
      <c r="G38" s="182"/>
    </row>
    <row r="39" spans="1:7" ht="12">
      <c r="A39" s="410" t="s">
        <v>442</v>
      </c>
      <c r="B39" s="411" t="s">
        <v>443</v>
      </c>
      <c r="C39" s="92"/>
      <c r="D39" s="92"/>
      <c r="E39" s="181"/>
      <c r="F39" s="181"/>
      <c r="G39" s="182"/>
    </row>
    <row r="40" spans="1:7" ht="12">
      <c r="A40" s="410" t="s">
        <v>444</v>
      </c>
      <c r="B40" s="411" t="s">
        <v>445</v>
      </c>
      <c r="C40" s="92"/>
      <c r="D40" s="92"/>
      <c r="E40" s="181"/>
      <c r="F40" s="181"/>
      <c r="G40" s="182"/>
    </row>
    <row r="41" spans="1:8" ht="12">
      <c r="A41" s="410" t="s">
        <v>446</v>
      </c>
      <c r="B41" s="411" t="s">
        <v>447</v>
      </c>
      <c r="C41" s="92"/>
      <c r="D41" s="92"/>
      <c r="E41" s="181"/>
      <c r="F41" s="181"/>
      <c r="G41" s="185"/>
      <c r="H41" s="186"/>
    </row>
    <row r="42" spans="1:8" ht="12">
      <c r="A42" s="415" t="s">
        <v>448</v>
      </c>
      <c r="B42" s="416" t="s">
        <v>449</v>
      </c>
      <c r="C42" s="93">
        <f>SUM(C34:C41)</f>
        <v>5</v>
      </c>
      <c r="D42" s="93">
        <f>SUM(D34:D41)</f>
        <v>-277</v>
      </c>
      <c r="E42" s="181"/>
      <c r="F42" s="181"/>
      <c r="G42" s="185"/>
      <c r="H42" s="186"/>
    </row>
    <row r="43" spans="1:8" ht="12">
      <c r="A43" s="419" t="s">
        <v>450</v>
      </c>
      <c r="B43" s="416" t="s">
        <v>451</v>
      </c>
      <c r="C43" s="93">
        <f>C42+C32+C20</f>
        <v>25</v>
      </c>
      <c r="D43" s="93">
        <f>D42+D32+D20</f>
        <v>57</v>
      </c>
      <c r="E43" s="181"/>
      <c r="F43" s="181"/>
      <c r="G43" s="185"/>
      <c r="H43" s="186"/>
    </row>
    <row r="44" spans="1:8" ht="12">
      <c r="A44" s="408" t="s">
        <v>452</v>
      </c>
      <c r="B44" s="417" t="s">
        <v>453</v>
      </c>
      <c r="C44" s="93">
        <f>D45</f>
        <v>58</v>
      </c>
      <c r="D44" s="184">
        <v>1</v>
      </c>
      <c r="E44" s="181"/>
      <c r="F44" s="181"/>
      <c r="G44" s="185"/>
      <c r="H44" s="186"/>
    </row>
    <row r="45" spans="1:8" ht="12">
      <c r="A45" s="408" t="s">
        <v>454</v>
      </c>
      <c r="B45" s="417" t="s">
        <v>455</v>
      </c>
      <c r="C45" s="93">
        <f>C44+C43</f>
        <v>83</v>
      </c>
      <c r="D45" s="93">
        <f>D44+D43</f>
        <v>58</v>
      </c>
      <c r="E45" s="181"/>
      <c r="F45" s="181"/>
      <c r="G45" s="185"/>
      <c r="H45" s="186"/>
    </row>
    <row r="46" spans="1:8" ht="12">
      <c r="A46" s="410" t="s">
        <v>456</v>
      </c>
      <c r="B46" s="417" t="s">
        <v>457</v>
      </c>
      <c r="C46" s="94"/>
      <c r="D46" s="94"/>
      <c r="E46" s="181"/>
      <c r="F46" s="181"/>
      <c r="G46" s="185"/>
      <c r="H46" s="186"/>
    </row>
    <row r="47" spans="1:8" ht="12">
      <c r="A47" s="410" t="s">
        <v>458</v>
      </c>
      <c r="B47" s="417" t="s">
        <v>459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382</v>
      </c>
      <c r="C50" s="602"/>
      <c r="D50" s="602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784</v>
      </c>
      <c r="C52" s="602"/>
      <c r="D52" s="602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4">
      <selection activeCell="A16" sqref="A16:IV1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3" t="s">
        <v>460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5" t="str">
        <f>'справка №1-БАЛАНС'!E3</f>
        <v>"ВИНЪС"АД</v>
      </c>
      <c r="D3" s="606"/>
      <c r="E3" s="606"/>
      <c r="F3" s="606"/>
      <c r="G3" s="606"/>
      <c r="H3" s="574"/>
      <c r="I3" s="574"/>
      <c r="J3" s="2"/>
      <c r="K3" s="573" t="s">
        <v>2</v>
      </c>
      <c r="L3" s="573"/>
      <c r="M3" s="592">
        <f>'справка №1-БАЛАНС'!H3</f>
        <v>175002913</v>
      </c>
      <c r="N3" s="3"/>
    </row>
    <row r="4" spans="1:15" s="5" customFormat="1" ht="13.5" customHeight="1">
      <c r="A4" s="6" t="s">
        <v>461</v>
      </c>
      <c r="B4" s="574"/>
      <c r="C4" s="605">
        <f>'справка №1-БАЛАНС'!E4</f>
        <v>0</v>
      </c>
      <c r="D4" s="605"/>
      <c r="E4" s="607"/>
      <c r="F4" s="605"/>
      <c r="G4" s="605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5" t="str">
        <f>'справка №1-БАЛАНС'!E5</f>
        <v>01.01.2010-31.12.2010</v>
      </c>
      <c r="D5" s="606"/>
      <c r="E5" s="606"/>
      <c r="F5" s="606"/>
      <c r="G5" s="606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462</v>
      </c>
      <c r="E6" s="233"/>
      <c r="F6" s="233"/>
      <c r="G6" s="233"/>
      <c r="H6" s="233"/>
      <c r="I6" s="233" t="s">
        <v>463</v>
      </c>
      <c r="J6" s="254"/>
      <c r="K6" s="240"/>
      <c r="L6" s="231"/>
      <c r="M6" s="234"/>
      <c r="N6" s="189"/>
    </row>
    <row r="7" spans="1:14" s="15" customFormat="1" ht="60">
      <c r="A7" s="262" t="s">
        <v>464</v>
      </c>
      <c r="B7" s="266" t="s">
        <v>465</v>
      </c>
      <c r="C7" s="232" t="s">
        <v>466</v>
      </c>
      <c r="D7" s="263" t="s">
        <v>467</v>
      </c>
      <c r="E7" s="231" t="s">
        <v>468</v>
      </c>
      <c r="F7" s="13" t="s">
        <v>469</v>
      </c>
      <c r="G7" s="13"/>
      <c r="H7" s="13"/>
      <c r="I7" s="231" t="s">
        <v>470</v>
      </c>
      <c r="J7" s="255" t="s">
        <v>471</v>
      </c>
      <c r="K7" s="232" t="s">
        <v>472</v>
      </c>
      <c r="L7" s="232" t="s">
        <v>473</v>
      </c>
      <c r="M7" s="260" t="s">
        <v>474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475</v>
      </c>
      <c r="G8" s="12" t="s">
        <v>476</v>
      </c>
      <c r="H8" s="12" t="s">
        <v>477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478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479</v>
      </c>
      <c r="L10" s="16" t="s">
        <v>111</v>
      </c>
      <c r="M10" s="17" t="s">
        <v>119</v>
      </c>
      <c r="N10" s="14"/>
    </row>
    <row r="11" spans="1:23" ht="15.75" customHeight="1">
      <c r="A11" s="18" t="s">
        <v>480</v>
      </c>
      <c r="B11" s="34" t="s">
        <v>481</v>
      </c>
      <c r="C11" s="96">
        <f>'справка №1-БАЛАНС'!H17</f>
        <v>3063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63</v>
      </c>
      <c r="J11" s="96">
        <f>'справка №1-БАЛАНС'!H29+'справка №1-БАЛАНС'!H32</f>
        <v>-45</v>
      </c>
      <c r="K11" s="98"/>
      <c r="L11" s="424">
        <f>SUM(C11:K11)</f>
        <v>3081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482</v>
      </c>
      <c r="B12" s="34" t="s">
        <v>483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484</v>
      </c>
      <c r="B13" s="16" t="s">
        <v>485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486</v>
      </c>
      <c r="B14" s="16" t="s">
        <v>487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488</v>
      </c>
      <c r="B15" s="34" t="s">
        <v>489</v>
      </c>
      <c r="C15" s="99">
        <f>C11+C12</f>
        <v>3063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63</v>
      </c>
      <c r="J15" s="99">
        <f t="shared" si="2"/>
        <v>-45</v>
      </c>
      <c r="K15" s="99">
        <f t="shared" si="2"/>
        <v>0</v>
      </c>
      <c r="L15" s="424">
        <f t="shared" si="1"/>
        <v>3081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490</v>
      </c>
      <c r="B16" s="41" t="s">
        <v>491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-36</v>
      </c>
      <c r="K16" s="98"/>
      <c r="L16" s="424">
        <f t="shared" si="1"/>
        <v>-36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492</v>
      </c>
      <c r="B17" s="16" t="s">
        <v>493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494</v>
      </c>
      <c r="B18" s="36" t="s">
        <v>495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496</v>
      </c>
      <c r="B19" s="36" t="s">
        <v>497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498</v>
      </c>
      <c r="B20" s="16" t="s">
        <v>499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500</v>
      </c>
      <c r="B21" s="16" t="s">
        <v>501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502</v>
      </c>
      <c r="B22" s="16" t="s">
        <v>503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504</v>
      </c>
      <c r="B23" s="16" t="s">
        <v>505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506</v>
      </c>
      <c r="B24" s="16" t="s">
        <v>507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502</v>
      </c>
      <c r="B25" s="16" t="s">
        <v>508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504</v>
      </c>
      <c r="B26" s="16" t="s">
        <v>509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510</v>
      </c>
      <c r="B27" s="16" t="s">
        <v>511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512</v>
      </c>
      <c r="B28" s="16" t="s">
        <v>513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514</v>
      </c>
      <c r="B29" s="34" t="s">
        <v>515</v>
      </c>
      <c r="C29" s="97">
        <f>C17+C20+C21+C24+C28+C27+C15+C16</f>
        <v>3063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63</v>
      </c>
      <c r="J29" s="97">
        <f t="shared" si="6"/>
        <v>-81</v>
      </c>
      <c r="K29" s="97">
        <f t="shared" si="6"/>
        <v>0</v>
      </c>
      <c r="L29" s="424">
        <f t="shared" si="1"/>
        <v>3045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516</v>
      </c>
      <c r="B30" s="16" t="s">
        <v>517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518</v>
      </c>
      <c r="B31" s="16" t="s">
        <v>519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520</v>
      </c>
      <c r="B32" s="34" t="s">
        <v>521</v>
      </c>
      <c r="C32" s="97">
        <f aca="true" t="shared" si="7" ref="C32:K32">C29+C30+C31</f>
        <v>3063</v>
      </c>
      <c r="D32" s="97">
        <f t="shared" si="7"/>
        <v>0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63</v>
      </c>
      <c r="J32" s="97">
        <f t="shared" si="7"/>
        <v>-81</v>
      </c>
      <c r="K32" s="97">
        <f t="shared" si="7"/>
        <v>0</v>
      </c>
      <c r="L32" s="424">
        <f t="shared" si="1"/>
        <v>3045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861</v>
      </c>
      <c r="B35" s="37"/>
      <c r="C35" s="24"/>
      <c r="D35" s="604" t="s">
        <v>522</v>
      </c>
      <c r="E35" s="604"/>
      <c r="F35" s="604"/>
      <c r="G35" s="604"/>
      <c r="H35" s="604"/>
      <c r="I35" s="604"/>
      <c r="J35" s="24" t="s">
        <v>862</v>
      </c>
      <c r="K35" s="24"/>
      <c r="L35" s="604"/>
      <c r="M35" s="604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">
      <selection activeCell="H13" sqref="H13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523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3" t="s">
        <v>384</v>
      </c>
      <c r="B2" s="614"/>
      <c r="C2" s="585"/>
      <c r="D2" s="585"/>
      <c r="E2" s="605" t="str">
        <f>'справка №1-БАЛАНС'!E3</f>
        <v>"ВИНЪС"АД</v>
      </c>
      <c r="F2" s="615"/>
      <c r="G2" s="615"/>
      <c r="H2" s="585"/>
      <c r="I2" s="441"/>
      <c r="J2" s="441"/>
      <c r="K2" s="441"/>
      <c r="L2" s="441"/>
      <c r="M2" s="608" t="s">
        <v>2</v>
      </c>
      <c r="N2" s="609"/>
      <c r="O2" s="609"/>
      <c r="P2" s="610">
        <f>'справка №1-БАЛАНС'!H3</f>
        <v>175002913</v>
      </c>
      <c r="Q2" s="610"/>
      <c r="R2" s="353"/>
    </row>
    <row r="3" spans="1:18" ht="15">
      <c r="A3" s="613" t="s">
        <v>5</v>
      </c>
      <c r="B3" s="614"/>
      <c r="C3" s="586"/>
      <c r="D3" s="586"/>
      <c r="E3" s="605" t="str">
        <f>'справка №1-БАЛАНС'!E5</f>
        <v>01.01.2010-31.12.2010</v>
      </c>
      <c r="F3" s="616"/>
      <c r="G3" s="616"/>
      <c r="H3" s="443"/>
      <c r="I3" s="443"/>
      <c r="J3" s="443"/>
      <c r="K3" s="443"/>
      <c r="L3" s="443"/>
      <c r="M3" s="611" t="s">
        <v>4</v>
      </c>
      <c r="N3" s="611"/>
      <c r="O3" s="577"/>
      <c r="P3" s="612" t="str">
        <f>'справка №1-БАЛАНС'!H4</f>
        <v> </v>
      </c>
      <c r="Q3" s="612"/>
      <c r="R3" s="354"/>
    </row>
    <row r="4" spans="1:18" ht="12.75">
      <c r="A4" s="436" t="s">
        <v>524</v>
      </c>
      <c r="B4" s="442"/>
      <c r="C4" s="442"/>
      <c r="D4" s="443"/>
      <c r="E4" s="617"/>
      <c r="F4" s="618"/>
      <c r="G4" s="618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525</v>
      </c>
    </row>
    <row r="5" spans="1:18" s="44" customFormat="1" ht="30.75" customHeight="1">
      <c r="A5" s="619" t="s">
        <v>464</v>
      </c>
      <c r="B5" s="620"/>
      <c r="C5" s="623" t="s">
        <v>8</v>
      </c>
      <c r="D5" s="449" t="s">
        <v>526</v>
      </c>
      <c r="E5" s="449"/>
      <c r="F5" s="449"/>
      <c r="G5" s="449"/>
      <c r="H5" s="449" t="s">
        <v>527</v>
      </c>
      <c r="I5" s="449"/>
      <c r="J5" s="626" t="s">
        <v>528</v>
      </c>
      <c r="K5" s="449" t="s">
        <v>529</v>
      </c>
      <c r="L5" s="449"/>
      <c r="M5" s="449"/>
      <c r="N5" s="449"/>
      <c r="O5" s="449" t="s">
        <v>527</v>
      </c>
      <c r="P5" s="449"/>
      <c r="Q5" s="626" t="s">
        <v>530</v>
      </c>
      <c r="R5" s="626" t="s">
        <v>531</v>
      </c>
    </row>
    <row r="6" spans="1:18" s="44" customFormat="1" ht="48">
      <c r="A6" s="621"/>
      <c r="B6" s="622"/>
      <c r="C6" s="624"/>
      <c r="D6" s="450" t="s">
        <v>532</v>
      </c>
      <c r="E6" s="450" t="s">
        <v>533</v>
      </c>
      <c r="F6" s="450" t="s">
        <v>534</v>
      </c>
      <c r="G6" s="450" t="s">
        <v>535</v>
      </c>
      <c r="H6" s="450" t="s">
        <v>536</v>
      </c>
      <c r="I6" s="450" t="s">
        <v>537</v>
      </c>
      <c r="J6" s="627"/>
      <c r="K6" s="450" t="s">
        <v>532</v>
      </c>
      <c r="L6" s="450" t="s">
        <v>538</v>
      </c>
      <c r="M6" s="450" t="s">
        <v>539</v>
      </c>
      <c r="N6" s="450" t="s">
        <v>540</v>
      </c>
      <c r="O6" s="450" t="s">
        <v>536</v>
      </c>
      <c r="P6" s="450" t="s">
        <v>537</v>
      </c>
      <c r="Q6" s="627"/>
      <c r="R6" s="627"/>
    </row>
    <row r="7" spans="1:18" s="44" customFormat="1" ht="12">
      <c r="A7" s="452" t="s">
        <v>541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542</v>
      </c>
      <c r="B8" s="455" t="s">
        <v>543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544</v>
      </c>
      <c r="B9" s="458" t="s">
        <v>545</v>
      </c>
      <c r="C9" s="459" t="s">
        <v>546</v>
      </c>
      <c r="D9" s="243">
        <v>583</v>
      </c>
      <c r="E9" s="243">
        <v>122</v>
      </c>
      <c r="F9" s="243">
        <v>240</v>
      </c>
      <c r="G9" s="113">
        <f>D9+E9-F9</f>
        <v>465</v>
      </c>
      <c r="H9" s="103"/>
      <c r="I9" s="103"/>
      <c r="J9" s="113">
        <f>G9+H9-I9</f>
        <v>465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465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547</v>
      </c>
      <c r="B10" s="458" t="s">
        <v>548</v>
      </c>
      <c r="C10" s="459" t="s">
        <v>549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550</v>
      </c>
      <c r="B11" s="458" t="s">
        <v>551</v>
      </c>
      <c r="C11" s="459" t="s">
        <v>552</v>
      </c>
      <c r="D11" s="243"/>
      <c r="E11" s="243"/>
      <c r="F11" s="243"/>
      <c r="G11" s="113">
        <f t="shared" si="2"/>
        <v>0</v>
      </c>
      <c r="H11" s="103"/>
      <c r="I11" s="103"/>
      <c r="J11" s="113">
        <f t="shared" si="3"/>
        <v>0</v>
      </c>
      <c r="K11" s="103"/>
      <c r="L11" s="103"/>
      <c r="M11" s="103"/>
      <c r="N11" s="113">
        <f t="shared" si="4"/>
        <v>0</v>
      </c>
      <c r="O11" s="103"/>
      <c r="P11" s="103"/>
      <c r="Q11" s="113">
        <f t="shared" si="0"/>
        <v>0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553</v>
      </c>
      <c r="B12" s="458" t="s">
        <v>554</v>
      </c>
      <c r="C12" s="459" t="s">
        <v>555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556</v>
      </c>
      <c r="B13" s="458" t="s">
        <v>557</v>
      </c>
      <c r="C13" s="459" t="s">
        <v>558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559</v>
      </c>
      <c r="B14" s="458" t="s">
        <v>560</v>
      </c>
      <c r="C14" s="459" t="s">
        <v>561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863</v>
      </c>
      <c r="B15" s="466" t="s">
        <v>864</v>
      </c>
      <c r="C15" s="564" t="s">
        <v>865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562</v>
      </c>
      <c r="B16" s="247" t="s">
        <v>563</v>
      </c>
      <c r="C16" s="459" t="s">
        <v>564</v>
      </c>
      <c r="D16" s="243">
        <v>4</v>
      </c>
      <c r="E16" s="243"/>
      <c r="F16" s="243"/>
      <c r="G16" s="113">
        <f t="shared" si="2"/>
        <v>4</v>
      </c>
      <c r="H16" s="103"/>
      <c r="I16" s="103"/>
      <c r="J16" s="113">
        <f t="shared" si="3"/>
        <v>4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565</v>
      </c>
      <c r="C17" s="461" t="s">
        <v>566</v>
      </c>
      <c r="D17" s="248">
        <f>SUM(D9:D16)</f>
        <v>587</v>
      </c>
      <c r="E17" s="248">
        <f>SUM(E9:E16)</f>
        <v>122</v>
      </c>
      <c r="F17" s="248">
        <f>SUM(F9:F16)</f>
        <v>240</v>
      </c>
      <c r="G17" s="113">
        <f t="shared" si="2"/>
        <v>469</v>
      </c>
      <c r="H17" s="114">
        <f>SUM(H9:H16)</f>
        <v>0</v>
      </c>
      <c r="I17" s="114">
        <f>SUM(I9:I16)</f>
        <v>0</v>
      </c>
      <c r="J17" s="113">
        <f t="shared" si="3"/>
        <v>469</v>
      </c>
      <c r="K17" s="114">
        <f>SUM(K9:K16)</f>
        <v>0</v>
      </c>
      <c r="L17" s="114">
        <f>SUM(L9:L16)</f>
        <v>0</v>
      </c>
      <c r="M17" s="114">
        <f>SUM(M9:M16)</f>
        <v>0</v>
      </c>
      <c r="N17" s="113">
        <f t="shared" si="4"/>
        <v>0</v>
      </c>
      <c r="O17" s="114">
        <f>SUM(O9:O16)</f>
        <v>0</v>
      </c>
      <c r="P17" s="114">
        <f>SUM(P9:P16)</f>
        <v>0</v>
      </c>
      <c r="Q17" s="113">
        <f t="shared" si="5"/>
        <v>0</v>
      </c>
      <c r="R17" s="113">
        <f t="shared" si="6"/>
        <v>469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567</v>
      </c>
      <c r="B18" s="463" t="s">
        <v>568</v>
      </c>
      <c r="C18" s="461" t="s">
        <v>569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570</v>
      </c>
      <c r="B19" s="463" t="s">
        <v>571</v>
      </c>
      <c r="C19" s="461" t="s">
        <v>572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573</v>
      </c>
      <c r="B20" s="455" t="s">
        <v>574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544</v>
      </c>
      <c r="B21" s="458" t="s">
        <v>575</v>
      </c>
      <c r="C21" s="459" t="s">
        <v>576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547</v>
      </c>
      <c r="B22" s="458" t="s">
        <v>577</v>
      </c>
      <c r="C22" s="459" t="s">
        <v>578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550</v>
      </c>
      <c r="B23" s="466" t="s">
        <v>579</v>
      </c>
      <c r="C23" s="459" t="s">
        <v>580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553</v>
      </c>
      <c r="B24" s="467" t="s">
        <v>563</v>
      </c>
      <c r="C24" s="459" t="s">
        <v>581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841</v>
      </c>
      <c r="C25" s="468" t="s">
        <v>583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584</v>
      </c>
      <c r="B26" s="469" t="s">
        <v>585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544</v>
      </c>
      <c r="B27" s="471" t="s">
        <v>857</v>
      </c>
      <c r="C27" s="472" t="s">
        <v>586</v>
      </c>
      <c r="D27" s="246">
        <f>SUM(D28:D31)</f>
        <v>780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780</v>
      </c>
      <c r="H27" s="109">
        <f t="shared" si="8"/>
        <v>0</v>
      </c>
      <c r="I27" s="109">
        <f t="shared" si="8"/>
        <v>0</v>
      </c>
      <c r="J27" s="110">
        <f t="shared" si="3"/>
        <v>780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780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587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588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589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590</v>
      </c>
      <c r="D31" s="243">
        <v>780</v>
      </c>
      <c r="E31" s="243"/>
      <c r="F31" s="243"/>
      <c r="G31" s="113">
        <f t="shared" si="2"/>
        <v>780</v>
      </c>
      <c r="H31" s="111"/>
      <c r="I31" s="111"/>
      <c r="J31" s="113">
        <f t="shared" si="3"/>
        <v>780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780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547</v>
      </c>
      <c r="B32" s="471" t="s">
        <v>591</v>
      </c>
      <c r="C32" s="459" t="s">
        <v>592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593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594</v>
      </c>
      <c r="C34" s="459" t="s">
        <v>595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596</v>
      </c>
      <c r="C35" s="459" t="s">
        <v>597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598</v>
      </c>
      <c r="C36" s="459" t="s">
        <v>599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550</v>
      </c>
      <c r="B37" s="473" t="s">
        <v>563</v>
      </c>
      <c r="C37" s="459" t="s">
        <v>600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858</v>
      </c>
      <c r="C38" s="461" t="s">
        <v>602</v>
      </c>
      <c r="D38" s="248">
        <f>D27+D32+D37</f>
        <v>780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780</v>
      </c>
      <c r="H38" s="114">
        <f t="shared" si="12"/>
        <v>0</v>
      </c>
      <c r="I38" s="114">
        <f t="shared" si="12"/>
        <v>0</v>
      </c>
      <c r="J38" s="113">
        <f t="shared" si="3"/>
        <v>780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780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603</v>
      </c>
      <c r="B39" s="462" t="s">
        <v>604</v>
      </c>
      <c r="C39" s="461" t="s">
        <v>605</v>
      </c>
      <c r="D39" s="596"/>
      <c r="E39" s="596"/>
      <c r="F39" s="596"/>
      <c r="G39" s="113">
        <f t="shared" si="2"/>
        <v>0</v>
      </c>
      <c r="H39" s="596"/>
      <c r="I39" s="596"/>
      <c r="J39" s="113">
        <f t="shared" si="3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606</v>
      </c>
      <c r="C40" s="451" t="s">
        <v>607</v>
      </c>
      <c r="D40" s="547">
        <f>D17+D18+D19+D25+D38+D39</f>
        <v>1367</v>
      </c>
      <c r="E40" s="547">
        <f>E17+E18+E19+E25+E38+E39</f>
        <v>122</v>
      </c>
      <c r="F40" s="547">
        <f aca="true" t="shared" si="13" ref="F40:R40">F17+F18+F19+F25+F38+F39</f>
        <v>240</v>
      </c>
      <c r="G40" s="547">
        <f t="shared" si="13"/>
        <v>1249</v>
      </c>
      <c r="H40" s="547">
        <f t="shared" si="13"/>
        <v>0</v>
      </c>
      <c r="I40" s="547">
        <f t="shared" si="13"/>
        <v>0</v>
      </c>
      <c r="J40" s="547">
        <f t="shared" si="13"/>
        <v>1249</v>
      </c>
      <c r="K40" s="547">
        <f t="shared" si="13"/>
        <v>0</v>
      </c>
      <c r="L40" s="547">
        <f t="shared" si="13"/>
        <v>0</v>
      </c>
      <c r="M40" s="547">
        <f t="shared" si="13"/>
        <v>0</v>
      </c>
      <c r="N40" s="547">
        <f t="shared" si="13"/>
        <v>0</v>
      </c>
      <c r="O40" s="547">
        <f t="shared" si="13"/>
        <v>0</v>
      </c>
      <c r="P40" s="547">
        <f t="shared" si="13"/>
        <v>0</v>
      </c>
      <c r="Q40" s="547">
        <f t="shared" si="13"/>
        <v>0</v>
      </c>
      <c r="R40" s="547">
        <f t="shared" si="13"/>
        <v>1249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608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609</v>
      </c>
      <c r="C44" s="445"/>
      <c r="D44" s="446"/>
      <c r="E44" s="446"/>
      <c r="F44" s="446"/>
      <c r="G44" s="436"/>
      <c r="H44" s="447" t="s">
        <v>610</v>
      </c>
      <c r="I44" s="447"/>
      <c r="J44" s="447"/>
      <c r="K44" s="625"/>
      <c r="L44" s="625"/>
      <c r="M44" s="625"/>
      <c r="N44" s="625"/>
      <c r="O44" s="609" t="s">
        <v>784</v>
      </c>
      <c r="P44" s="614"/>
      <c r="Q44" s="614"/>
      <c r="R44" s="614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37">
      <selection activeCell="C35" sqref="C35:D3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1" t="s">
        <v>611</v>
      </c>
      <c r="B1" s="631"/>
      <c r="C1" s="631"/>
      <c r="D1" s="631"/>
      <c r="E1" s="631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2" t="str">
        <f>"Име на отчитащото се предприятие:"&amp;"           "&amp;'справка №1-БАЛАНС'!E3</f>
        <v>Име на отчитащото се предприятие:           "ВИНЪС"АД</v>
      </c>
      <c r="B3" s="632"/>
      <c r="C3" s="353" t="s">
        <v>2</v>
      </c>
      <c r="E3" s="353">
        <f>'справка №1-БАЛАНС'!H3</f>
        <v>175002913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3" t="str">
        <f>"Отчетен период:"&amp;"           "&amp;'справка №1-БАЛАНС'!E5</f>
        <v>Отчетен период:           01.01.2010-31.12.2010</v>
      </c>
      <c r="B4" s="633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612</v>
      </c>
      <c r="B5" s="512"/>
      <c r="C5" s="513"/>
      <c r="D5" s="513"/>
      <c r="E5" s="514" t="s">
        <v>613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464</v>
      </c>
      <c r="B6" s="482" t="s">
        <v>8</v>
      </c>
      <c r="C6" s="483" t="s">
        <v>614</v>
      </c>
      <c r="D6" s="192" t="s">
        <v>615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616</v>
      </c>
      <c r="E7" s="171" t="s">
        <v>617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618</v>
      </c>
      <c r="B9" s="486" t="s">
        <v>619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620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621</v>
      </c>
      <c r="B11" s="489" t="s">
        <v>622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623</v>
      </c>
      <c r="B12" s="489" t="s">
        <v>624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625</v>
      </c>
      <c r="B13" s="489" t="s">
        <v>626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627</v>
      </c>
      <c r="B14" s="489" t="s">
        <v>628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629</v>
      </c>
      <c r="B15" s="489" t="s">
        <v>630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631</v>
      </c>
      <c r="B16" s="489" t="s">
        <v>632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633</v>
      </c>
      <c r="B17" s="489" t="s">
        <v>634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627</v>
      </c>
      <c r="B18" s="489" t="s">
        <v>635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636</v>
      </c>
      <c r="B19" s="486" t="s">
        <v>637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638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639</v>
      </c>
      <c r="B21" s="486" t="s">
        <v>640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641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642</v>
      </c>
      <c r="B24" s="489" t="s">
        <v>643</v>
      </c>
      <c r="C24" s="165">
        <f>SUM(C25:C27)</f>
        <v>1005</v>
      </c>
      <c r="D24" s="165">
        <f>SUM(D25:D27)</f>
        <v>1005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644</v>
      </c>
      <c r="B25" s="489" t="s">
        <v>645</v>
      </c>
      <c r="C25" s="153">
        <v>1005</v>
      </c>
      <c r="D25" s="153">
        <v>1005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646</v>
      </c>
      <c r="B26" s="489" t="s">
        <v>647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648</v>
      </c>
      <c r="B27" s="489" t="s">
        <v>649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650</v>
      </c>
      <c r="B28" s="489" t="s">
        <v>651</v>
      </c>
      <c r="C28" s="153"/>
      <c r="D28" s="153"/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652</v>
      </c>
      <c r="B29" s="489" t="s">
        <v>653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654</v>
      </c>
      <c r="B30" s="489" t="s">
        <v>655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656</v>
      </c>
      <c r="B31" s="489" t="s">
        <v>657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658</v>
      </c>
      <c r="B32" s="489" t="s">
        <v>659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660</v>
      </c>
      <c r="B33" s="489" t="s">
        <v>661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662</v>
      </c>
      <c r="B34" s="489" t="s">
        <v>663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664</v>
      </c>
      <c r="B35" s="489" t="s">
        <v>665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666</v>
      </c>
      <c r="B36" s="489" t="s">
        <v>667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668</v>
      </c>
      <c r="B37" s="489" t="s">
        <v>669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670</v>
      </c>
      <c r="B38" s="489" t="s">
        <v>671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672</v>
      </c>
      <c r="B39" s="489" t="s">
        <v>673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674</v>
      </c>
      <c r="B40" s="489" t="s">
        <v>675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676</v>
      </c>
      <c r="B41" s="489" t="s">
        <v>677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678</v>
      </c>
      <c r="B42" s="489" t="s">
        <v>679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680</v>
      </c>
      <c r="B43" s="486" t="s">
        <v>681</v>
      </c>
      <c r="C43" s="149">
        <f>C24+C28+C29+C31+C30+C32+C33+C38</f>
        <v>1005</v>
      </c>
      <c r="D43" s="149">
        <f>D24+D28+D29+D31+D30+D32+D33+D38</f>
        <v>1005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682</v>
      </c>
      <c r="B44" s="487" t="s">
        <v>683</v>
      </c>
      <c r="C44" s="148">
        <f>C43+C21+C19+C9</f>
        <v>1005</v>
      </c>
      <c r="D44" s="148">
        <f>D43+D21+D19+D9</f>
        <v>1005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684</v>
      </c>
      <c r="B47" s="493"/>
      <c r="C47" s="495"/>
      <c r="D47" s="495"/>
      <c r="E47" s="495"/>
      <c r="F47" s="169" t="s">
        <v>275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464</v>
      </c>
      <c r="B48" s="482" t="s">
        <v>8</v>
      </c>
      <c r="C48" s="496" t="s">
        <v>685</v>
      </c>
      <c r="D48" s="192" t="s">
        <v>686</v>
      </c>
      <c r="E48" s="192"/>
      <c r="F48" s="192" t="s">
        <v>687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616</v>
      </c>
      <c r="E49" s="485" t="s">
        <v>617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688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689</v>
      </c>
      <c r="B52" s="489" t="s">
        <v>690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691</v>
      </c>
      <c r="B53" s="489" t="s">
        <v>692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693</v>
      </c>
      <c r="B54" s="489" t="s">
        <v>694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678</v>
      </c>
      <c r="B55" s="489" t="s">
        <v>695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696</v>
      </c>
      <c r="B56" s="489" t="s">
        <v>697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698</v>
      </c>
      <c r="B57" s="489" t="s">
        <v>699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700</v>
      </c>
      <c r="B58" s="489" t="s">
        <v>701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702</v>
      </c>
      <c r="B59" s="489" t="s">
        <v>703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700</v>
      </c>
      <c r="B60" s="489" t="s">
        <v>704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705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706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707</v>
      </c>
      <c r="B63" s="489" t="s">
        <v>708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709</v>
      </c>
      <c r="B64" s="489" t="s">
        <v>710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711</v>
      </c>
      <c r="B65" s="489" t="s">
        <v>712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713</v>
      </c>
      <c r="B66" s="486" t="s">
        <v>714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715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716</v>
      </c>
      <c r="B68" s="499" t="s">
        <v>717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718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689</v>
      </c>
      <c r="B71" s="489" t="s">
        <v>719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720</v>
      </c>
      <c r="B72" s="489" t="s">
        <v>721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722</v>
      </c>
      <c r="B73" s="489" t="s">
        <v>723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724</v>
      </c>
      <c r="B74" s="489" t="s">
        <v>725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696</v>
      </c>
      <c r="B75" s="489" t="s">
        <v>726</v>
      </c>
      <c r="C75" s="148">
        <f>C76+C78</f>
        <v>101</v>
      </c>
      <c r="D75" s="148">
        <f>D76+D78</f>
        <v>101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727</v>
      </c>
      <c r="B76" s="489" t="s">
        <v>728</v>
      </c>
      <c r="C76" s="153">
        <v>101</v>
      </c>
      <c r="D76" s="153">
        <v>101</v>
      </c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729</v>
      </c>
      <c r="B77" s="489" t="s">
        <v>730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731</v>
      </c>
      <c r="B78" s="489" t="s">
        <v>732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700</v>
      </c>
      <c r="B79" s="489" t="s">
        <v>733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734</v>
      </c>
      <c r="B80" s="489" t="s">
        <v>735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736</v>
      </c>
      <c r="B81" s="489" t="s">
        <v>737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738</v>
      </c>
      <c r="B82" s="489" t="s">
        <v>739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740</v>
      </c>
      <c r="B83" s="489" t="s">
        <v>741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742</v>
      </c>
      <c r="B84" s="489" t="s">
        <v>743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744</v>
      </c>
      <c r="B85" s="489" t="s">
        <v>745</v>
      </c>
      <c r="C85" s="149">
        <f>SUM(C86:C90)+C94</f>
        <v>11</v>
      </c>
      <c r="D85" s="149">
        <f>SUM(D86:D90)+D94</f>
        <v>11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746</v>
      </c>
      <c r="B86" s="489" t="s">
        <v>747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748</v>
      </c>
      <c r="B87" s="489" t="s">
        <v>749</v>
      </c>
      <c r="C87" s="153">
        <v>5</v>
      </c>
      <c r="D87" s="153">
        <v>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750</v>
      </c>
      <c r="B88" s="489" t="s">
        <v>751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752</v>
      </c>
      <c r="B89" s="489" t="s">
        <v>753</v>
      </c>
      <c r="C89" s="153"/>
      <c r="D89" s="153"/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754</v>
      </c>
      <c r="B90" s="489" t="s">
        <v>755</v>
      </c>
      <c r="C90" s="148">
        <f>SUM(C91:C93)</f>
        <v>6</v>
      </c>
      <c r="D90" s="148">
        <f>SUM(D91:D93)</f>
        <v>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756</v>
      </c>
      <c r="B91" s="489" t="s">
        <v>757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664</v>
      </c>
      <c r="B92" s="489" t="s">
        <v>758</v>
      </c>
      <c r="C92" s="153">
        <v>3</v>
      </c>
      <c r="D92" s="153">
        <v>3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668</v>
      </c>
      <c r="B93" s="489" t="s">
        <v>759</v>
      </c>
      <c r="C93" s="153">
        <v>3</v>
      </c>
      <c r="D93" s="153">
        <v>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760</v>
      </c>
      <c r="B94" s="489" t="s">
        <v>761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762</v>
      </c>
      <c r="B95" s="489" t="s">
        <v>763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764</v>
      </c>
      <c r="B96" s="499" t="s">
        <v>765</v>
      </c>
      <c r="C96" s="149">
        <f>C85+C80+C75+C71+C95</f>
        <v>112</v>
      </c>
      <c r="D96" s="149">
        <f>D85+D80+D75+D71+D95</f>
        <v>112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766</v>
      </c>
      <c r="B97" s="487" t="s">
        <v>767</v>
      </c>
      <c r="C97" s="149">
        <f>C96+C68+C66</f>
        <v>112</v>
      </c>
      <c r="D97" s="149">
        <f>D96+D68+D66</f>
        <v>112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768</v>
      </c>
      <c r="B99" s="502"/>
      <c r="C99" s="158"/>
      <c r="D99" s="158"/>
      <c r="E99" s="158"/>
      <c r="F99" s="503" t="s">
        <v>525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464</v>
      </c>
      <c r="B100" s="487" t="s">
        <v>465</v>
      </c>
      <c r="C100" s="160" t="s">
        <v>769</v>
      </c>
      <c r="D100" s="160" t="s">
        <v>770</v>
      </c>
      <c r="E100" s="160" t="s">
        <v>771</v>
      </c>
      <c r="F100" s="160" t="s">
        <v>772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773</v>
      </c>
      <c r="B102" s="489" t="s">
        <v>774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775</v>
      </c>
      <c r="B103" s="489" t="s">
        <v>776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777</v>
      </c>
      <c r="B104" s="489" t="s">
        <v>778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779</v>
      </c>
      <c r="B105" s="487" t="s">
        <v>780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781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0" t="s">
        <v>782</v>
      </c>
      <c r="B107" s="630"/>
      <c r="C107" s="630"/>
      <c r="D107" s="630"/>
      <c r="E107" s="630"/>
      <c r="F107" s="630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9" t="s">
        <v>783</v>
      </c>
      <c r="B109" s="629"/>
      <c r="C109" s="629" t="s">
        <v>382</v>
      </c>
      <c r="D109" s="629"/>
      <c r="E109" s="629"/>
      <c r="F109" s="629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8" t="s">
        <v>784</v>
      </c>
      <c r="D111" s="628"/>
      <c r="E111" s="628"/>
      <c r="F111" s="628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B1">
      <selection activeCell="I30" sqref="I30:J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785</v>
      </c>
      <c r="F2" s="517"/>
      <c r="G2" s="517"/>
      <c r="H2" s="515"/>
      <c r="I2" s="515"/>
    </row>
    <row r="3" spans="1:9" ht="12">
      <c r="A3" s="515"/>
      <c r="B3" s="516"/>
      <c r="C3" s="518" t="s">
        <v>786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384</v>
      </c>
      <c r="B4" s="578"/>
      <c r="C4" s="605" t="str">
        <f>'справка №1-БАЛАНС'!E3</f>
        <v>"ВИНЪС"АД</v>
      </c>
      <c r="D4" s="616"/>
      <c r="E4" s="616"/>
      <c r="F4" s="578"/>
      <c r="G4" s="580" t="s">
        <v>2</v>
      </c>
      <c r="H4" s="580"/>
      <c r="I4" s="589">
        <f>'справка №1-БАЛАНС'!H3</f>
        <v>175002913</v>
      </c>
    </row>
    <row r="5" spans="1:9" ht="15">
      <c r="A5" s="522" t="s">
        <v>5</v>
      </c>
      <c r="B5" s="579"/>
      <c r="C5" s="605" t="str">
        <f>'справка №1-БАЛАНС'!E5</f>
        <v>01.01.2010-31.12.2010</v>
      </c>
      <c r="D5" s="636"/>
      <c r="E5" s="636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787</v>
      </c>
    </row>
    <row r="7" spans="1:9" s="122" customFormat="1" ht="12">
      <c r="A7" s="194" t="s">
        <v>464</v>
      </c>
      <c r="B7" s="120"/>
      <c r="C7" s="194" t="s">
        <v>788</v>
      </c>
      <c r="D7" s="195"/>
      <c r="E7" s="196"/>
      <c r="F7" s="197" t="s">
        <v>789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790</v>
      </c>
      <c r="D8" s="124" t="s">
        <v>791</v>
      </c>
      <c r="E8" s="124" t="s">
        <v>792</v>
      </c>
      <c r="F8" s="196" t="s">
        <v>793</v>
      </c>
      <c r="G8" s="198" t="s">
        <v>794</v>
      </c>
      <c r="H8" s="198"/>
      <c r="I8" s="198" t="s">
        <v>795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536</v>
      </c>
      <c r="H9" s="121" t="s">
        <v>537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796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797</v>
      </c>
      <c r="B12" s="132" t="s">
        <v>798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799</v>
      </c>
      <c r="B13" s="132" t="s">
        <v>800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596</v>
      </c>
      <c r="B14" s="132" t="s">
        <v>801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802</v>
      </c>
      <c r="B15" s="132" t="s">
        <v>803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804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565</v>
      </c>
      <c r="B17" s="134" t="s">
        <v>805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806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797</v>
      </c>
      <c r="B19" s="132" t="s">
        <v>807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808</v>
      </c>
      <c r="B20" s="132" t="s">
        <v>809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810</v>
      </c>
      <c r="B21" s="132" t="s">
        <v>811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812</v>
      </c>
      <c r="B22" s="132" t="s">
        <v>813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814</v>
      </c>
      <c r="B23" s="132" t="s">
        <v>815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816</v>
      </c>
      <c r="B24" s="132" t="s">
        <v>817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818</v>
      </c>
      <c r="B25" s="137" t="s">
        <v>819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582</v>
      </c>
      <c r="B26" s="134" t="s">
        <v>820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821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783</v>
      </c>
      <c r="B30" s="635"/>
      <c r="C30" s="635"/>
      <c r="D30" s="568" t="s">
        <v>822</v>
      </c>
      <c r="E30" s="634"/>
      <c r="F30" s="634"/>
      <c r="G30" s="634"/>
      <c r="H30" s="519" t="s">
        <v>784</v>
      </c>
      <c r="I30" s="634"/>
      <c r="J30" s="634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52">
      <selection activeCell="E63" sqref="E63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823</v>
      </c>
      <c r="B2" s="199"/>
      <c r="C2" s="199"/>
      <c r="D2" s="199"/>
      <c r="E2" s="199"/>
      <c r="F2" s="199"/>
    </row>
    <row r="3" spans="1:6" ht="12.75" customHeight="1">
      <c r="A3" s="199" t="s">
        <v>824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384</v>
      </c>
      <c r="B5" s="605" t="str">
        <f>'справка №1-БАЛАНС'!E3</f>
        <v>"ВИНЪС"АД</v>
      </c>
      <c r="C5" s="615"/>
      <c r="D5" s="587"/>
      <c r="E5" s="353" t="s">
        <v>2</v>
      </c>
      <c r="F5" s="590">
        <f>'справка №1-БАЛАНС'!H3</f>
        <v>175002913</v>
      </c>
    </row>
    <row r="6" spans="1:13" ht="15" customHeight="1">
      <c r="A6" s="54" t="s">
        <v>825</v>
      </c>
      <c r="B6" s="605" t="str">
        <f>'справка №1-БАЛАНС'!E5</f>
        <v>01.01.2010-31.12.2010</v>
      </c>
      <c r="C6" s="636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7"/>
      <c r="C7" s="638"/>
      <c r="D7" s="57"/>
      <c r="E7" s="57"/>
      <c r="F7" s="58" t="s">
        <v>275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826</v>
      </c>
      <c r="B8" s="60" t="s">
        <v>8</v>
      </c>
      <c r="C8" s="61" t="s">
        <v>827</v>
      </c>
      <c r="D8" s="61" t="s">
        <v>828</v>
      </c>
      <c r="E8" s="61" t="s">
        <v>829</v>
      </c>
      <c r="F8" s="61" t="s">
        <v>830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831</v>
      </c>
      <c r="B10" s="65"/>
      <c r="C10" s="536"/>
      <c r="D10" s="536"/>
      <c r="E10" s="536"/>
      <c r="F10" s="536"/>
    </row>
    <row r="11" spans="1:6" ht="18" customHeight="1">
      <c r="A11" s="66" t="s">
        <v>832</v>
      </c>
      <c r="B11" s="67"/>
      <c r="C11" s="536"/>
      <c r="D11" s="536"/>
      <c r="E11" s="536"/>
      <c r="F11" s="536"/>
    </row>
    <row r="12" spans="1:6" ht="14.25" customHeight="1">
      <c r="A12" s="66" t="s">
        <v>833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834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550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553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565</v>
      </c>
      <c r="B27" s="69" t="s">
        <v>835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836</v>
      </c>
      <c r="B28" s="70"/>
      <c r="C28" s="536"/>
      <c r="D28" s="536"/>
      <c r="E28" s="536"/>
      <c r="F28" s="551"/>
    </row>
    <row r="29" spans="1:6" ht="12.75">
      <c r="A29" s="66" t="s">
        <v>544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547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550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553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582</v>
      </c>
      <c r="B44" s="69" t="s">
        <v>837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838</v>
      </c>
      <c r="B45" s="70"/>
      <c r="C45" s="536"/>
      <c r="D45" s="536"/>
      <c r="E45" s="536"/>
      <c r="F45" s="551"/>
    </row>
    <row r="46" spans="1:6" ht="12.75">
      <c r="A46" s="66" t="s">
        <v>544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547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550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553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601</v>
      </c>
      <c r="B61" s="69" t="s">
        <v>839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840</v>
      </c>
      <c r="B62" s="70"/>
      <c r="C62" s="536"/>
      <c r="D62" s="536"/>
      <c r="E62" s="536"/>
      <c r="F62" s="551"/>
    </row>
    <row r="63" spans="1:6" ht="12.75">
      <c r="A63" s="66" t="s">
        <v>867</v>
      </c>
      <c r="B63" s="70"/>
      <c r="C63" s="550">
        <v>780</v>
      </c>
      <c r="D63" s="550">
        <v>19.98</v>
      </c>
      <c r="E63" s="550"/>
      <c r="F63" s="552">
        <f>C63-E63</f>
        <v>780</v>
      </c>
    </row>
    <row r="64" spans="1:6" ht="12.75">
      <c r="A64" s="66" t="s">
        <v>547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550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553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841</v>
      </c>
      <c r="B78" s="69" t="s">
        <v>842</v>
      </c>
      <c r="C78" s="536">
        <f>SUM(C63:C77)</f>
        <v>780</v>
      </c>
      <c r="D78" s="536"/>
      <c r="E78" s="536">
        <f>SUM(E63:E77)</f>
        <v>0</v>
      </c>
      <c r="F78" s="551">
        <f>SUM(F63:F77)</f>
        <v>780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843</v>
      </c>
      <c r="B79" s="69" t="s">
        <v>844</v>
      </c>
      <c r="C79" s="536">
        <f>C78+C61+C44+C27</f>
        <v>780</v>
      </c>
      <c r="D79" s="536"/>
      <c r="E79" s="536">
        <f>E78+E61+E44+E27</f>
        <v>0</v>
      </c>
      <c r="F79" s="551">
        <f>F78+F61+F44+F27</f>
        <v>780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845</v>
      </c>
      <c r="B80" s="69"/>
      <c r="C80" s="536"/>
      <c r="D80" s="536"/>
      <c r="E80" s="536"/>
      <c r="F80" s="551"/>
    </row>
    <row r="81" spans="1:6" ht="14.25" customHeight="1">
      <c r="A81" s="66" t="s">
        <v>832</v>
      </c>
      <c r="B81" s="70"/>
      <c r="C81" s="536"/>
      <c r="D81" s="536"/>
      <c r="E81" s="536"/>
      <c r="F81" s="551"/>
    </row>
    <row r="82" spans="1:6" ht="12.75">
      <c r="A82" s="66" t="s">
        <v>833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834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550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553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565</v>
      </c>
      <c r="B97" s="69" t="s">
        <v>846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836</v>
      </c>
      <c r="B98" s="70"/>
      <c r="C98" s="536"/>
      <c r="D98" s="536"/>
      <c r="E98" s="536"/>
      <c r="F98" s="551"/>
    </row>
    <row r="99" spans="1:6" ht="12.75">
      <c r="A99" s="66" t="s">
        <v>544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547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550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553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582</v>
      </c>
      <c r="B114" s="69" t="s">
        <v>847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838</v>
      </c>
      <c r="B115" s="70"/>
      <c r="C115" s="536"/>
      <c r="D115" s="536"/>
      <c r="E115" s="536"/>
      <c r="F115" s="551"/>
    </row>
    <row r="116" spans="1:6" ht="12.75">
      <c r="A116" s="66" t="s">
        <v>544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547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550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553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601</v>
      </c>
      <c r="B131" s="69" t="s">
        <v>848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840</v>
      </c>
      <c r="B132" s="70"/>
      <c r="C132" s="536"/>
      <c r="D132" s="536"/>
      <c r="E132" s="536"/>
      <c r="F132" s="551"/>
    </row>
    <row r="133" spans="1:6" ht="12.75">
      <c r="A133" s="66" t="s">
        <v>544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547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550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553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841</v>
      </c>
      <c r="B148" s="69" t="s">
        <v>849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850</v>
      </c>
      <c r="B149" s="69" t="s">
        <v>851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852</v>
      </c>
      <c r="B151" s="561"/>
      <c r="C151" s="637" t="s">
        <v>853</v>
      </c>
      <c r="D151" s="637"/>
      <c r="E151" s="637"/>
      <c r="F151" s="637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7" t="s">
        <v>860</v>
      </c>
      <c r="D153" s="637"/>
      <c r="E153" s="637"/>
      <c r="F153" s="637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Leinonen</cp:lastModifiedBy>
  <cp:lastPrinted>2011-03-31T06:26:39Z</cp:lastPrinted>
  <dcterms:created xsi:type="dcterms:W3CDTF">2000-06-29T12:02:40Z</dcterms:created>
  <dcterms:modified xsi:type="dcterms:W3CDTF">2011-03-31T12:23:30Z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