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81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<sst xmlns="http://schemas.openxmlformats.org/spreadsheetml/2006/main" count="1079" uniqueCount="884">
  <si>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</si>
  <si>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</si>
  <si>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</si>
  <si>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</si>
  <si>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</si>
  <si>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</si>
  <si>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</si>
  <si>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</si>
  <si>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</si>
  <si>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</si>
  <si>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</si>
  <si>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</si>
  <si>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</si>
  <si>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</si>
  <si>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</si>
  <si>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</si>
  <si>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</si>
  <si>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</si>
  <si>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</si>
  <si>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</si>
  <si>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</si>
  <si>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</si>
  <si>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</si>
  <si>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</si>
  <si>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</si>
  <si>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</si>
  <si>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</si>
  <si>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</si>
  <si>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</si>
  <si>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</si>
  <si>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</si>
  <si>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</si>
  <si>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</si>
  <si>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</si>
  <si>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</si>
  <si>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</si>
  <si>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</si>
  <si>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</si>
  <si>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</si>
  <si>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</si>
  <si>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</si>
  <si>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</si>
  <si>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</si>
  <si>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</si>
  <si>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</si>
  <si>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</si>
  <si>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</si>
  <si>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</si>
  <si>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</si>
  <si>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</si>
  <si>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</si>
  <si>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</si>
  <si>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</si>
  <si>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</si>
  <si>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</si>
  <si>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</si>
  <si>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</si>
  <si>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</si>
  <si>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</si>
  <si>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</si>
  <si>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</si>
  <si>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</si>
  <si>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</si>
  <si>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</si>
  <si>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</si>
  <si>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</si>
  <si>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</si>
  <si>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</si>
  <si>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</si>
  <si>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</si>
  <si>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</si>
  <si>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</si>
  <si>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</si>
  <si>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</si>
  <si>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</si>
  <si>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</si>
  <si>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</si>
  <si>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</si>
  <si>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</si>
  <si>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</si>
  <si>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</si>
  <si>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</si>
  <si>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</si>
  <si>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</si>
  <si>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</si>
  <si>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</si>
  <si>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</si>
  <si>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</si>
  <si>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</si>
  <si>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</si>
  <si>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</si>
  <si>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</si>
  <si>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</si>
  <si>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</si>
  <si>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</si>
  <si>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</si>
  <si>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</si>
  <si>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</si>
  <si>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</si>
  <si>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</si>
  <si>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</si>
  <si>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</si>
  <si>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</si>
  <si>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</si>
  <si>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</si>
  <si>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</si>
  <si>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</si>
  <si>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</si>
  <si>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</si>
  <si>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</si>
  <si>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</si>
  <si>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</si>
  <si>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</si>
  <si>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</si>
  <si>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</si>
  <si>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</si>
  <si>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</si>
  <si>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</si>
  <si>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</si>
  <si>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</si>
  <si>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</si>
  <si>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</si>
  <si>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</si>
  <si>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</si>
  <si>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</si>
  <si>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</si>
  <si>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</si>
  <si>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</si>
  <si>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</si>
  <si>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</si>
  <si>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</si>
  <si>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</si>
  <si>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</si>
  <si>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</si>
  <si>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</si>
  <si>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</si>
  <si>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</si>
  <si>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</si>
  <si>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</si>
  <si>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</si>
  <si>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</si>
  <si>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</si>
  <si>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</si>
  <si>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</si>
  <si>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</si>
  <si>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</si>
  <si>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</si>
  <si>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</si>
  <si>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</si>
  <si>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</si>
  <si>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</si>
  <si>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</si>
  <si>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</si>
  <si>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</si>
  <si>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</si>
  <si>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</si>
  <si>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</si>
  <si>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</si>
  <si>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</si>
  <si>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</si>
  <si>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</si>
  <si>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</si>
  <si>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</si>
  <si>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</si>
  <si>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</si>
  <si>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</si>
  <si>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</si>
  <si>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</si>
  <si>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</si>
  <si>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</si>
  <si>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</si>
  <si>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</si>
  <si>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</si>
  <si>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</si>
  <si>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</si>
  <si>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</si>
  <si>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</si>
  <si>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</si>
  <si>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</si>
  <si>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</si>
  <si>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</si>
  <si>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</si>
  <si>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</si>
  <si>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</si>
  <si>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</si>
  <si>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</si>
  <si>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</si>
  <si>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</si>
  <si>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</si>
  <si>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</si>
  <si>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</si>
  <si>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</si>
  <si>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</si>
  <si>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</si>
  <si>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</si>
  <si>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</si>
  <si>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</si>
  <si>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</si>
  <si>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</si>
  <si>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</si>
  <si>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</si>
  <si>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</si>
  <si>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</si>
  <si>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</si>
  <si>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</si>
  <si>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</si>
  <si>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</si>
  <si>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</si>
  <si>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</si>
  <si>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</si>
  <si>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</si>
  <si>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</si>
  <si>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</si>
  <si>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</si>
  <si>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</si>
  <si>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</si>
  <si>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</si>
  <si>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</si>
  <si>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</si>
  <si>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</si>
  <si>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</si>
  <si>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</si>
  <si>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</si>
  <si>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</si>
  <si>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</si>
  <si>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</si>
  <si>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</si>
  <si>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</si>
  <si>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</si>
  <si>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</si>
  <si>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</si>
  <si>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</si>
  <si>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</si>
  <si>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</si>
  <si>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</si>
  <si>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</si>
  <si>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</si>
  <si>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</si>
  <si>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</si>
  <si>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</si>
  <si>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</si>
  <si>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</si>
  <si>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</si>
  <si>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</si>
  <si>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</si>
  <si>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</si>
  <si>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</si>
  <si>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</si>
  <si>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</si>
  <si>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</si>
  <si>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</si>
  <si>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</si>
  <si>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</si>
  <si>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</si>
  <si>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</si>
  <si>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</si>
  <si>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</si>
  <si>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</si>
  <si>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</si>
  <si>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</si>
  <si>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</si>
  <si>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</si>
  <si>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</si>
  <si>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</si>
  <si>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</si>
  <si>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</si>
  <si>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</si>
  <si>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</si>
  <si>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</si>
  <si>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</si>
  <si>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</si>
  <si>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</si>
  <si>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</si>
  <si>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</si>
  <si>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</si>
  <si>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</si>
  <si>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</si>
  <si>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</si>
  <si>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</si>
  <si>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</si>
  <si>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</si>
  <si>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</si>
  <si>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</si>
  <si>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</si>
  <si>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</si>
  <si>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</si>
  <si>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</si>
  <si>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</si>
  <si>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</si>
  <si>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</si>
  <si>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</si>
  <si>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</si>
  <si>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</si>
  <si>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</si>
  <si>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</si>
  <si>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</si>
  <si>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</si>
  <si>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</si>
  <si>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</si>
  <si>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</si>
  <si>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</si>
  <si>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</si>
  <si>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</si>
  <si>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</si>
  <si>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</si>
  <si>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</si>
  <si>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</si>
  <si>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</si>
  <si>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</si>
  <si>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</si>
  <si>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</si>
  <si>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</si>
  <si>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</si>
  <si>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</si>
  <si>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</si>
  <si>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</si>
  <si>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</si>
  <si>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</si>
  <si>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</si>
  <si>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</si>
  <si>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</si>
  <si>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</si>
  <si>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</si>
  <si>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</si>
  <si>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</si>
  <si>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</si>
  <si>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</si>
  <si>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</si>
  <si>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</si>
  <si>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</si>
  <si>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</si>
  <si>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</si>
  <si>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</si>
  <si>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</si>
  <si>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</si>
  <si>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</si>
  <si>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</si>
  <si>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</si>
  <si>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</si>
  <si>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</si>
  <si>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</si>
  <si>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</si>
  <si>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</si>
  <si>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</si>
  <si>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</si>
  <si>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</si>
  <si>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</si>
  <si>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</si>
  <si>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</si>
  <si>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</si>
  <si>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</si>
  <si>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</si>
  <si>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</si>
  <si>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</si>
  <si>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</si>
  <si>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</si>
  <si>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</si>
  <si>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</si>
  <si>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</si>
  <si>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</si>
  <si>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</si>
  <si>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</si>
  <si>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</si>
  <si>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</si>
  <si>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</si>
  <si>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</si>
  <si>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</si>
  <si>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</si>
  <si>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</si>
  <si>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</si>
  <si>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</si>
  <si>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</si>
  <si>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</si>
  <si>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</si>
  <si>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</si>
  <si>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</si>
  <si>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</si>
  <si>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</si>
  <si>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</si>
  <si>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</si>
  <si>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</si>
  <si>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</si>
  <si>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</si>
  <si>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</si>
  <si>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</si>
  <si>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</si>
  <si>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</si>
  <si>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</si>
  <si>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</si>
  <si>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</si>
  <si>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</si>
  <si>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</si>
  <si>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</si>
  <si>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</si>
  <si>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</si>
  <si>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</si>
  <si>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</si>
  <si>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</si>
  <si>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</si>
  <si>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</si>
  <si>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</si>
  <si>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</si>
  <si>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</si>
  <si>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</si>
  <si>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</si>
  <si>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</si>
  <si>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</si>
  <si>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</si>
  <si>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</si>
  <si>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</si>
  <si>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</si>
  <si>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</si>
  <si>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</si>
  <si>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</si>
  <si>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</si>
  <si>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</si>
  <si>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</si>
  <si>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</si>
  <si>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</si>
  <si>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</si>
  <si>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</si>
  <si>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</si>
  <si>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</si>
  <si>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</si>
  <si>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</si>
  <si>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</si>
  <si>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</si>
  <si>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</si>
  <si>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</si>
  <si>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</si>
  <si>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</si>
  <si>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</si>
  <si>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</si>
  <si>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</si>
  <si>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</si>
  <si>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</si>
  <si>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</si>
  <si>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</si>
  <si>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</si>
  <si>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</si>
  <si>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</si>
  <si>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</si>
  <si>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</si>
  <si>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</si>
  <si>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</si>
  <si>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</si>
  <si>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</si>
  <si>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</si>
  <si>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</si>
  <si>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</si>
  <si>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</si>
  <si>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</si>
  <si>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</si>
  <si>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</si>
  <si>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</si>
  <si>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</si>
  <si>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</si>
  <si>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</si>
  <si>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</si>
  <si>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</si>
  <si>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</si>
  <si>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</si>
  <si>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</si>
  <si>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</si>
  <si>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</si>
  <si>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</si>
  <si>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</si>
  <si>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</si>
  <si>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</si>
  <si>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</si>
  <si>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</si>
  <si>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</si>
  <si>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</si>
  <si>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</si>
  <si>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</si>
  <si>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</si>
  <si>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</si>
  <si>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</si>
  <si>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</si>
  <si>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</si>
  <si>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</si>
  <si>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</si>
  <si>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</si>
  <si>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</si>
  <si>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</si>
  <si>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</si>
  <si>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</si>
  <si>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</si>
  <si>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</si>
  <si>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</si>
  <si>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</si>
  <si>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</si>
  <si>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</si>
  <si>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</si>
  <si>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</si>
  <si>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</si>
  <si>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</si>
  <si>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</si>
  <si>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</si>
  <si>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</si>
  <si>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</si>
  <si>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</si>
  <si>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</si>
  <si>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</si>
  <si>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</si>
  <si>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</si>
  <si>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</si>
  <si>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</si>
  <si>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</si>
  <si>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</si>
  <si>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</si>
  <si>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</si>
  <si>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</si>
  <si>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</si>
  <si>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</si>
  <si>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</si>
  <si>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</si>
  <si>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</si>
  <si>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</si>
  <si>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</si>
  <si>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</si>
  <si>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</si>
  <si>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</si>
  <si>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</si>
  <si>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</si>
  <si>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</si>
  <si>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</si>
  <si>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</si>
  <si>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</si>
  <si>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</si>
  <si>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</si>
  <si>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</si>
  <si>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</si>
  <si>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</si>
  <si>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</si>
  <si>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</si>
  <si>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</si>
  <si>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</si>
  <si>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</si>
  <si>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</si>
  <si>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</si>
  <si>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</si>
  <si>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</si>
  <si>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</si>
  <si>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</si>
  <si>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</si>
  <si>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</si>
  <si>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</si>
  <si>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</si>
  <si>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</si>
  <si>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</si>
  <si>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</si>
  <si>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</si>
  <si>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</si>
  <si>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</si>
  <si>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</si>
  <si>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</si>
  <si>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</si>
  <si>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</si>
  <si>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</si>
  <si>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</si>
  <si>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</si>
  <si>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</si>
  <si>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</si>
  <si>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</si>
  <si>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</si>
  <si>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</si>
  <si>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</si>
  <si>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</si>
  <si>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</si>
  <si>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</si>
  <si>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</si>
  <si>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</si>
  <si>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</si>
  <si>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</si>
  <si>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</si>
  <si>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</si>
  <si>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</si>
  <si>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</si>
  <si>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</si>
  <si>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</si>
  <si>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</si>
  <si>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</si>
  <si>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</si>
  <si>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</si>
  <si>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</si>
  <si>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</si>
  <si>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</si>
  <si>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</si>
  <si>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</si>
  <si>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</si>
  <si>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</si>
  <si>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</si>
  <si>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</si>
  <si>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</si>
  <si>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</si>
  <si>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</si>
  <si>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</si>
  <si>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</si>
  <si>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</si>
  <si>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</si>
  <si>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</si>
  <si>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</si>
  <si>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</si>
  <si>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</si>
  <si>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</si>
  <si>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</si>
  <si>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</si>
  <si>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</si>
  <si>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</si>
  <si>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</si>
  <si>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</si>
  <si>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</si>
  <si>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</si>
  <si>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</si>
  <si>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</si>
  <si>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</si>
  <si>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</si>
  <si>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</si>
  <si>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</si>
  <si>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</si>
  <si>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</si>
  <si>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</si>
  <si>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</si>
  <si>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</si>
  <si>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</si>
  <si>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</si>
  <si>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</si>
  <si>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</si>
  <si>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</si>
  <si>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</si>
  <si>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</si>
  <si>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</si>
  <si>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</si>
  <si>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</si>
  <si>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</si>
  <si>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</si>
  <si>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</si>
  <si>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</si>
  <si>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</si>
  <si>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</si>
  <si>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</si>
  <si>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</si>
  <si>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</si>
  <si>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</si>
  <si>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</si>
  <si>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</si>
  <si>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</si>
  <si>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</si>
  <si>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</si>
  <si>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</si>
  <si>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</si>
  <si>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</si>
  <si>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</si>
  <si>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</si>
  <si>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</si>
  <si>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</si>
  <si>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</si>
  <si>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</si>
  <si>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</si>
  <si>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</si>
  <si>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</si>
  <si>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</si>
  <si>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</si>
  <si>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</si>
  <si>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</si>
  <si>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</si>
  <si>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</si>
  <si>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</si>
  <si>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</si>
  <si>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</si>
  <si>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</si>
  <si>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</si>
  <si>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</si>
  <si>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</si>
  <si>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</si>
  <si>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</si>
  <si>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</si>
  <si>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</si>
  <si>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</si>
  <si>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</si>
  <si>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</si>
  <si>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</si>
  <si>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</si>
  <si>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</si>
  <si>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</si>
  <si>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</si>
  <si>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</si>
  <si>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</si>
  <si>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</si>
  <si>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</si>
  <si>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</si>
  <si>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</si>
  <si>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</si>
  <si>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</si>
  <si>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</si>
  <si>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</si>
  <si>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</si>
  <si>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</si>
  <si>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</si>
  <si>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</si>
  <si>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</si>
  <si>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</si>
  <si>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</si>
  <si>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</si>
  <si>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</si>
  <si>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</si>
  <si>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</si>
  <si>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</si>
  <si>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</si>
  <si>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</si>
  <si>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</si>
  <si>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</si>
  <si>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</si>
  <si>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</si>
  <si>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</si>
  <si>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</si>
  <si>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</si>
  <si>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</si>
  <si>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</si>
  <si>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</si>
  <si>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</si>
  <si>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</si>
  <si>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</si>
  <si>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</si>
  <si>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</si>
  <si>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</si>
  <si>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</si>
  <si>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</si>
  <si>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</si>
  <si>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</si>
  <si>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</si>
  <si>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</si>
  <si>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</si>
  <si>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</si>
  <si>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</si>
  <si>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</si>
  <si>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</si>
  <si>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</si>
  <si>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</si>
  <si>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</si>
  <si>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</si>
  <si>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</si>
  <si>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</si>
  <si>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</si>
  <si>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</si>
  <si>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</si>
  <si>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</si>
  <si>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</si>
  <si>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</si>
  <si>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</si>
  <si>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</si>
  <si>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</si>
  <si>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</si>
  <si>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</si>
  <si>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</si>
  <si>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</si>
  <si>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</si>
  <si>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</si>
  <si>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</si>
  <si>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</si>
  <si>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</si>
  <si>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</si>
  <si>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</si>
  <si>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</si>
  <si>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</si>
  <si>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</si>
  <si>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</si>
  <si>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</si>
  <si>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</si>
  <si>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</si>
  <si>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</si>
  <si>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</si>
  <si>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</si>
  <si>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</si>
  <si>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</si>
  <si>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</si>
  <si>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</si>
  <si>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</si>
  <si>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</si>
  <si>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</si>
  <si>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</si>
  <si>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</si>
  <si>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</si>
  <si>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</si>
  <si>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</si>
  <si>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</si>
  <si>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</si>
  <si>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</si>
  <si>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</si>
  <si>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</si>
  <si>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</si>
  <si>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</si>
  <si>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</si>
  <si>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</si>
  <si>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</si>
  <si>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</si>
  <si>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</si>
  <si>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</si>
  <si>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</si>
  <si>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</si>
  <si>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</si>
  <si>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</si>
  <si>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</si>
  <si>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</si>
  <si>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</si>
  <si>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</si>
  <si>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</si>
  <si>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</si>
  <si>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</si>
  <si>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</si>
  <si>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</si>
  <si>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</si>
  <si>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</si>
  <si>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</si>
  <si>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</si>
  <si>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</si>
  <si>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</si>
  <si>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</si>
  <si>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</si>
  <si>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</si>
  <si>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</si>
  <si>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</si>
  <si>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</si>
  <si>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</si>
  <si>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</si>
  <si>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</si>
  <si>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</si>
  <si>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</si>
  <si>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</si>
  <si>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</si>
  <si>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</si>
  <si>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</si>
  <si>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</si>
  <si>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</si>
  <si>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</si>
  <si>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</si>
  <si>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</si>
  <si>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</si>
  <si>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</si>
  <si>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</si>
  <si>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</si>
  <si>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</si>
  <si>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</si>
  <si>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</si>
  <si>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</si>
  <si>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</si>
  <si>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</si>
  <si>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</si>
  <si>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</si>
  <si>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</si>
  <si>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</si>
  <si>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</si>
  <si>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</si>
  <si>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</si>
  <si>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</si>
  <si>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</si>
  <si>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</si>
  <si>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Т. Цветкова</t>
  </si>
  <si>
    <t>Н. Петков</t>
  </si>
  <si>
    <t>Н.Петков</t>
  </si>
  <si>
    <t xml:space="preserve">                        Т. Цветкова</t>
  </si>
  <si>
    <t xml:space="preserve">                           Н. Петков</t>
  </si>
  <si>
    <t xml:space="preserve">Т. Цветкова </t>
  </si>
  <si>
    <t xml:space="preserve"> Ръководител:</t>
  </si>
  <si>
    <t xml:space="preserve">1."Консорциум елмонтажи" ООД </t>
  </si>
  <si>
    <t>2."Рудметал" АД</t>
  </si>
  <si>
    <t xml:space="preserve">                          Т. Цветкова</t>
  </si>
  <si>
    <t xml:space="preserve">Ръководител: </t>
  </si>
  <si>
    <t xml:space="preserve">                         Н. Петков</t>
  </si>
  <si>
    <t xml:space="preserve">                                    Съставител: </t>
  </si>
  <si>
    <t xml:space="preserve">          Т.Цветкова</t>
  </si>
  <si>
    <t xml:space="preserve">                    Т.Цветкова</t>
  </si>
  <si>
    <t>"Метизи"АД</t>
  </si>
  <si>
    <t>неконсолидиран</t>
  </si>
  <si>
    <t>Дата на съставяне:27.07.2012 г.</t>
  </si>
  <si>
    <r>
      <t xml:space="preserve">Дата на съставяне: </t>
    </r>
    <r>
      <rPr>
        <sz val="10"/>
        <rFont val="Times New Roman"/>
        <family val="1"/>
      </rPr>
      <t>27.07.2012 г.</t>
    </r>
  </si>
  <si>
    <t>Дата на съставяне:27.07.2012г.</t>
  </si>
  <si>
    <t xml:space="preserve">Дата на съставяне: 27.07.2012 г.                                </t>
  </si>
  <si>
    <t>27.07.2012г.</t>
  </si>
  <si>
    <t>Дата  на съставяне: 27.07.2012 г.</t>
  </si>
  <si>
    <t>Дата на съставяне: 27.07.2012 г.</t>
  </si>
  <si>
    <t>Дата на съставяне: 27.07.2012 г</t>
  </si>
  <si>
    <t>01.01-30.06.2012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</si>
</sst>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86"/>
  <sheetViews>
    <sheetView zoomScalePageLayoutView="0" workbookViewId="0" topLeftCell="A1">
      <selection activeCell="E16" sqref="E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873</v>
      </c>
      <c r="F3" s="217" t="s">
        <v>2</v>
      </c>
      <c r="G3" s="172"/>
      <c r="H3" s="461" t="s">
        <v>159</v>
      </c>
    </row>
    <row r="4" spans="1:8" ht="15">
      <c r="A4" s="576" t="s">
        <v>3</v>
      </c>
      <c r="B4" s="582"/>
      <c r="C4" s="582"/>
      <c r="D4" s="582"/>
      <c r="E4" s="504" t="s">
        <v>874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883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658</v>
      </c>
      <c r="D11" s="151">
        <v>658</v>
      </c>
      <c r="E11" s="237" t="s">
        <v>22</v>
      </c>
      <c r="F11" s="242" t="s">
        <v>23</v>
      </c>
      <c r="G11" s="152">
        <v>7502</v>
      </c>
      <c r="H11" s="152">
        <v>7502</v>
      </c>
    </row>
    <row r="12" spans="1:8" ht="15">
      <c r="A12" s="235" t="s">
        <v>24</v>
      </c>
      <c r="B12" s="241" t="s">
        <v>25</v>
      </c>
      <c r="C12" s="151">
        <v>10638</v>
      </c>
      <c r="D12" s="151">
        <v>10689</v>
      </c>
      <c r="E12" s="237" t="s">
        <v>26</v>
      </c>
      <c r="F12" s="242" t="s">
        <v>27</v>
      </c>
      <c r="G12" s="153">
        <v>7502</v>
      </c>
      <c r="H12" s="153">
        <v>7502</v>
      </c>
    </row>
    <row r="13" spans="1:8" ht="15">
      <c r="A13" s="235" t="s">
        <v>28</v>
      </c>
      <c r="B13" s="241" t="s">
        <v>29</v>
      </c>
      <c r="C13" s="151">
        <v>27296</v>
      </c>
      <c r="D13" s="151">
        <v>27430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525</v>
      </c>
      <c r="D14" s="151">
        <v>530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59</v>
      </c>
      <c r="D15" s="151">
        <v>60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1040</v>
      </c>
      <c r="D17" s="151">
        <v>816</v>
      </c>
      <c r="E17" s="243" t="s">
        <v>46</v>
      </c>
      <c r="F17" s="245" t="s">
        <v>47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40224</v>
      </c>
      <c r="D19" s="155">
        <f>SUM(D11:D18)</f>
        <v>40184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30751</v>
      </c>
      <c r="H20" s="158">
        <v>30751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4626</v>
      </c>
      <c r="H21" s="156">
        <f>SUM(H22:H24)</f>
        <v>4612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4626</v>
      </c>
      <c r="H22" s="152">
        <v>4612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35377</v>
      </c>
      <c r="H25" s="154">
        <f>H19+H20+H21</f>
        <v>35363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</v>
      </c>
      <c r="H31" s="152">
        <v>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</v>
      </c>
      <c r="H33" s="154">
        <f>H27+H31+H32</f>
        <v>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42899</v>
      </c>
      <c r="H36" s="154">
        <f>H25+H17+H33</f>
        <v>42879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</v>
      </c>
      <c r="D45" s="155">
        <f>D34+D39+D44</f>
        <v>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3133</v>
      </c>
      <c r="H53" s="152">
        <v>3133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40231</v>
      </c>
      <c r="D55" s="155">
        <f>D19+D20+D21+D27+D32+D45+D51+D53+D54</f>
        <v>40191</v>
      </c>
      <c r="E55" s="237" t="s">
        <v>172</v>
      </c>
      <c r="F55" s="261" t="s">
        <v>173</v>
      </c>
      <c r="G55" s="154">
        <f>G49+G51+G52+G53+G54</f>
        <v>3133</v>
      </c>
      <c r="H55" s="154">
        <f>H49+H51+H52+H53+H54</f>
        <v>3133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1854</v>
      </c>
      <c r="D58" s="151">
        <v>1133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3004</v>
      </c>
      <c r="D59" s="151">
        <v>2973</v>
      </c>
      <c r="E59" s="251" t="s">
        <v>181</v>
      </c>
      <c r="F59" s="242" t="s">
        <v>182</v>
      </c>
      <c r="G59" s="152">
        <v>2773</v>
      </c>
      <c r="H59" s="152">
        <v>2363</v>
      </c>
      <c r="M59" s="157"/>
    </row>
    <row r="60" spans="1:8" ht="15">
      <c r="A60" s="235" t="s">
        <v>183</v>
      </c>
      <c r="B60" s="241" t="s">
        <v>184</v>
      </c>
      <c r="C60" s="151">
        <v>328</v>
      </c>
      <c r="D60" s="151">
        <v>900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1681</v>
      </c>
      <c r="D61" s="151">
        <v>1542</v>
      </c>
      <c r="E61" s="243" t="s">
        <v>189</v>
      </c>
      <c r="F61" s="272" t="s">
        <v>190</v>
      </c>
      <c r="G61" s="154">
        <f>SUM(G62:G68)</f>
        <v>706</v>
      </c>
      <c r="H61" s="154">
        <f>SUM(H62:H68)</f>
        <v>721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399</v>
      </c>
      <c r="H62" s="152">
        <v>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6867</v>
      </c>
      <c r="D64" s="155">
        <f>SUM(D58:D63)</f>
        <v>6548</v>
      </c>
      <c r="E64" s="237" t="s">
        <v>200</v>
      </c>
      <c r="F64" s="242" t="s">
        <v>201</v>
      </c>
      <c r="G64" s="152">
        <v>125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72</v>
      </c>
      <c r="H65" s="152">
        <v>166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85</v>
      </c>
      <c r="H66" s="152">
        <v>78</v>
      </c>
    </row>
    <row r="67" spans="1:8" ht="15">
      <c r="A67" s="235" t="s">
        <v>207</v>
      </c>
      <c r="B67" s="241" t="s">
        <v>208</v>
      </c>
      <c r="C67" s="151">
        <v>1462</v>
      </c>
      <c r="D67" s="151">
        <v>1343</v>
      </c>
      <c r="E67" s="237" t="s">
        <v>209</v>
      </c>
      <c r="F67" s="242" t="s">
        <v>210</v>
      </c>
      <c r="G67" s="152">
        <v>20</v>
      </c>
      <c r="H67" s="152">
        <v>16</v>
      </c>
    </row>
    <row r="68" spans="1:8" ht="15">
      <c r="A68" s="235" t="s">
        <v>211</v>
      </c>
      <c r="B68" s="241" t="s">
        <v>212</v>
      </c>
      <c r="C68" s="151">
        <v>471</v>
      </c>
      <c r="D68" s="151">
        <v>533</v>
      </c>
      <c r="E68" s="237" t="s">
        <v>213</v>
      </c>
      <c r="F68" s="242" t="s">
        <v>214</v>
      </c>
      <c r="G68" s="152">
        <v>5</v>
      </c>
      <c r="H68" s="152">
        <v>5</v>
      </c>
    </row>
    <row r="69" spans="1:8" ht="15">
      <c r="A69" s="235" t="s">
        <v>215</v>
      </c>
      <c r="B69" s="241" t="s">
        <v>216</v>
      </c>
      <c r="C69" s="151">
        <v>214</v>
      </c>
      <c r="D69" s="151">
        <v>261</v>
      </c>
      <c r="E69" s="251" t="s">
        <v>78</v>
      </c>
      <c r="F69" s="242" t="s">
        <v>217</v>
      </c>
      <c r="G69" s="152">
        <v>57</v>
      </c>
      <c r="H69" s="152">
        <v>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3536</v>
      </c>
      <c r="H71" s="161">
        <f>H59+H60+H61+H69+H70</f>
        <v>3118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98</v>
      </c>
      <c r="D74" s="151">
        <v>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2361</v>
      </c>
      <c r="D75" s="155">
        <f>SUM(D67:D74)</f>
        <v>2221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3536</v>
      </c>
      <c r="H79" s="162">
        <f>H71+H74+H75+H76</f>
        <v>3118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76</v>
      </c>
      <c r="D87" s="151">
        <v>61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33</v>
      </c>
      <c r="D88" s="151">
        <v>109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109</v>
      </c>
      <c r="D91" s="155">
        <f>SUM(D87:D90)</f>
        <v>170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9337</v>
      </c>
      <c r="D93" s="155">
        <f>D64+D75+D84+D91+D92</f>
        <v>8939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49568</v>
      </c>
      <c r="D94" s="164">
        <f>D93+D55</f>
        <v>49130</v>
      </c>
      <c r="E94" s="449" t="s">
        <v>270</v>
      </c>
      <c r="F94" s="289" t="s">
        <v>271</v>
      </c>
      <c r="G94" s="165">
        <f>G36+G39+G55+G79</f>
        <v>49568</v>
      </c>
      <c r="H94" s="165">
        <f>H36+H39+H55+H79</f>
        <v>49130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0" t="s">
        <v>381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858</v>
      </c>
      <c r="E99" s="45"/>
      <c r="F99" s="170"/>
      <c r="G99" s="171"/>
      <c r="H99" s="172"/>
    </row>
    <row r="100" spans="1:5" ht="15">
      <c r="A100" s="173"/>
      <c r="B100" s="173"/>
      <c r="C100" s="580" t="s">
        <v>779</v>
      </c>
      <c r="D100" s="581"/>
      <c r="E100" s="581"/>
    </row>
    <row r="101" ht="12.75">
      <c r="D101" s="169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6"/>
  <sheetViews>
    <sheetView zoomScalePageLayoutView="0" workbookViewId="0" topLeftCell="A1">
      <selection activeCell="E49" sqref="E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"Метизи"АД</v>
      </c>
      <c r="C2" s="585"/>
      <c r="D2" s="585"/>
      <c r="E2" s="585"/>
      <c r="F2" s="587" t="s">
        <v>2</v>
      </c>
      <c r="G2" s="587"/>
      <c r="H2" s="526" t="str">
        <f>'справка №1-БАЛАНС'!H3</f>
        <v> 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01.01-30.06.2012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1108</v>
      </c>
      <c r="D9" s="46">
        <v>1622</v>
      </c>
      <c r="E9" s="298" t="s">
        <v>284</v>
      </c>
      <c r="F9" s="549" t="s">
        <v>285</v>
      </c>
      <c r="G9" s="550">
        <v>1444</v>
      </c>
      <c r="H9" s="550">
        <v>1916</v>
      </c>
    </row>
    <row r="10" spans="1:8" ht="12">
      <c r="A10" s="298" t="s">
        <v>286</v>
      </c>
      <c r="B10" s="299" t="s">
        <v>287</v>
      </c>
      <c r="C10" s="46">
        <v>117</v>
      </c>
      <c r="D10" s="46">
        <v>180</v>
      </c>
      <c r="E10" s="298" t="s">
        <v>288</v>
      </c>
      <c r="F10" s="549" t="s">
        <v>289</v>
      </c>
      <c r="G10" s="550">
        <v>1440</v>
      </c>
      <c r="H10" s="550">
        <v>5328</v>
      </c>
    </row>
    <row r="11" spans="1:8" ht="12">
      <c r="A11" s="298" t="s">
        <v>290</v>
      </c>
      <c r="B11" s="299" t="s">
        <v>291</v>
      </c>
      <c r="C11" s="46">
        <v>200</v>
      </c>
      <c r="D11" s="46">
        <v>204</v>
      </c>
      <c r="E11" s="300" t="s">
        <v>292</v>
      </c>
      <c r="F11" s="549" t="s">
        <v>293</v>
      </c>
      <c r="G11" s="550">
        <v>20</v>
      </c>
      <c r="H11" s="550">
        <v>34</v>
      </c>
    </row>
    <row r="12" spans="1:8" ht="12">
      <c r="A12" s="298" t="s">
        <v>294</v>
      </c>
      <c r="B12" s="299" t="s">
        <v>295</v>
      </c>
      <c r="C12" s="46">
        <v>348</v>
      </c>
      <c r="D12" s="46">
        <v>390</v>
      </c>
      <c r="E12" s="300" t="s">
        <v>78</v>
      </c>
      <c r="F12" s="549" t="s">
        <v>296</v>
      </c>
      <c r="G12" s="550">
        <v>170</v>
      </c>
      <c r="H12" s="550">
        <v>32</v>
      </c>
    </row>
    <row r="13" spans="1:18" ht="12">
      <c r="A13" s="298" t="s">
        <v>297</v>
      </c>
      <c r="B13" s="299" t="s">
        <v>298</v>
      </c>
      <c r="C13" s="46">
        <v>64</v>
      </c>
      <c r="D13" s="46">
        <v>70</v>
      </c>
      <c r="E13" s="301" t="s">
        <v>51</v>
      </c>
      <c r="F13" s="551" t="s">
        <v>299</v>
      </c>
      <c r="G13" s="548">
        <f>SUM(G9:G12)</f>
        <v>3074</v>
      </c>
      <c r="H13" s="548">
        <f>SUM(H9:H12)</f>
        <v>7310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1543</v>
      </c>
      <c r="D14" s="46">
        <v>5303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-169</v>
      </c>
      <c r="D15" s="47">
        <v>-675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-250</v>
      </c>
      <c r="D16" s="47">
        <v>24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2961</v>
      </c>
      <c r="D19" s="49">
        <f>SUM(D9:D15)+D16</f>
        <v>7118</v>
      </c>
      <c r="E19" s="304" t="s">
        <v>316</v>
      </c>
      <c r="F19" s="552" t="s">
        <v>317</v>
      </c>
      <c r="G19" s="550"/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84</v>
      </c>
      <c r="D22" s="46">
        <v>142</v>
      </c>
      <c r="E22" s="304" t="s">
        <v>325</v>
      </c>
      <c r="F22" s="552" t="s">
        <v>326</v>
      </c>
      <c r="G22" s="550">
        <v>7</v>
      </c>
      <c r="H22" s="550">
        <v>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</v>
      </c>
      <c r="D24" s="46">
        <v>9</v>
      </c>
      <c r="E24" s="301" t="s">
        <v>103</v>
      </c>
      <c r="F24" s="554" t="s">
        <v>333</v>
      </c>
      <c r="G24" s="548">
        <f>SUM(G19:G23)</f>
        <v>7</v>
      </c>
      <c r="H24" s="548">
        <f>SUM(H19:H23)</f>
        <v>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10</v>
      </c>
      <c r="D25" s="46">
        <v>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100</v>
      </c>
      <c r="D26" s="49">
        <f>SUM(D22:D25)</f>
        <v>170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3061</v>
      </c>
      <c r="D28" s="50">
        <f>D26+D19</f>
        <v>7288</v>
      </c>
      <c r="E28" s="127" t="s">
        <v>338</v>
      </c>
      <c r="F28" s="554" t="s">
        <v>339</v>
      </c>
      <c r="G28" s="548">
        <f>G13+G15+G24</f>
        <v>3081</v>
      </c>
      <c r="H28" s="548">
        <f>H13+H15+H24</f>
        <v>7318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20</v>
      </c>
      <c r="D30" s="50">
        <f>IF((H28-D28)&gt;0,H28-D28,0)</f>
        <v>30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3061</v>
      </c>
      <c r="D33" s="49">
        <f>D28-D31+D32</f>
        <v>7288</v>
      </c>
      <c r="E33" s="127" t="s">
        <v>352</v>
      </c>
      <c r="F33" s="554" t="s">
        <v>353</v>
      </c>
      <c r="G33" s="53">
        <f>G32-G31+G28</f>
        <v>3081</v>
      </c>
      <c r="H33" s="53">
        <f>H32-H31+H28</f>
        <v>7318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</v>
      </c>
      <c r="D34" s="50">
        <f>IF((H33-D33)&gt;0,H33-D33,0)</f>
        <v>30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</v>
      </c>
      <c r="D39" s="460">
        <f>+IF((H33-D33-D35)&gt;0,H33-D33-D35,0)</f>
        <v>30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30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3081</v>
      </c>
      <c r="D42" s="53">
        <f>D33+D35+D39</f>
        <v>7318</v>
      </c>
      <c r="E42" s="128" t="s">
        <v>379</v>
      </c>
      <c r="F42" s="129" t="s">
        <v>380</v>
      </c>
      <c r="G42" s="53">
        <f>G39+G33</f>
        <v>3081</v>
      </c>
      <c r="H42" s="53">
        <f>H39+H33</f>
        <v>7318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879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858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860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2"/>
  <sheetViews>
    <sheetView zoomScalePageLayoutView="0" workbookViewId="0" topLeftCell="A19">
      <selection activeCell="C53" sqref="C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"Метизи"АД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01.01-30.06.2012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3656</v>
      </c>
      <c r="D10" s="54">
        <v>5159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-3542</v>
      </c>
      <c r="D11" s="54">
        <v>-5619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-303</v>
      </c>
      <c r="D13" s="54">
        <v>-361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-104</v>
      </c>
      <c r="D14" s="54">
        <v>-46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-26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-67</v>
      </c>
      <c r="D19" s="54">
        <v>-101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-386</v>
      </c>
      <c r="D20" s="55">
        <f>SUM(D10:D19)</f>
        <v>-984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1939</v>
      </c>
      <c r="D36" s="54">
        <v>2281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-1561</v>
      </c>
      <c r="D37" s="54">
        <v>-1009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-54</v>
      </c>
      <c r="D39" s="54">
        <v>-114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324</v>
      </c>
      <c r="D42" s="55">
        <f>SUM(D34:D41)</f>
        <v>1158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-62</v>
      </c>
      <c r="D43" s="55">
        <f>D42+D32+D20</f>
        <v>174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171</v>
      </c>
      <c r="D44" s="132">
        <v>158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109</v>
      </c>
      <c r="D45" s="55">
        <f>D44+D43</f>
        <v>332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109</v>
      </c>
      <c r="D46" s="56">
        <v>332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9"/>
      <c r="D52" s="589"/>
      <c r="G52" s="133"/>
      <c r="H52" s="133"/>
    </row>
    <row r="53" spans="1:8" ht="12">
      <c r="A53" s="318"/>
      <c r="B53" s="318" t="s">
        <v>862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537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"Метизи"АД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01.01-30.06.2012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30751</v>
      </c>
      <c r="F11" s="58">
        <f>'справка №1-БАЛАНС'!H22</f>
        <v>4612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</v>
      </c>
      <c r="J11" s="58">
        <f>'справка №1-БАЛАНС'!H29+'справка №1-БАЛАНС'!H32</f>
        <v>0</v>
      </c>
      <c r="K11" s="60"/>
      <c r="L11" s="344">
        <f>SUM(C11:K11)</f>
        <v>42879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30751</v>
      </c>
      <c r="F15" s="61">
        <f t="shared" si="2"/>
        <v>4612</v>
      </c>
      <c r="G15" s="61">
        <f t="shared" si="2"/>
        <v>0</v>
      </c>
      <c r="H15" s="61">
        <f t="shared" si="2"/>
        <v>0</v>
      </c>
      <c r="I15" s="61">
        <f t="shared" si="2"/>
        <v>14</v>
      </c>
      <c r="J15" s="61">
        <f t="shared" si="2"/>
        <v>0</v>
      </c>
      <c r="K15" s="61">
        <f t="shared" si="2"/>
        <v>0</v>
      </c>
      <c r="L15" s="344">
        <f t="shared" si="1"/>
        <v>42879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</v>
      </c>
      <c r="J16" s="345">
        <f>+'справка №1-БАЛАНС'!G32</f>
        <v>0</v>
      </c>
      <c r="K16" s="60"/>
      <c r="L16" s="344">
        <f t="shared" si="1"/>
        <v>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</v>
      </c>
      <c r="G17" s="62">
        <f t="shared" si="3"/>
        <v>0</v>
      </c>
      <c r="H17" s="62">
        <f t="shared" si="3"/>
        <v>0</v>
      </c>
      <c r="I17" s="62">
        <f t="shared" si="3"/>
        <v>-14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14</v>
      </c>
      <c r="G19" s="60"/>
      <c r="H19" s="60"/>
      <c r="I19" s="60">
        <v>-14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30751</v>
      </c>
      <c r="F29" s="59">
        <f t="shared" si="6"/>
        <v>4626</v>
      </c>
      <c r="G29" s="59">
        <f t="shared" si="6"/>
        <v>0</v>
      </c>
      <c r="H29" s="59">
        <f t="shared" si="6"/>
        <v>0</v>
      </c>
      <c r="I29" s="59">
        <f t="shared" si="6"/>
        <v>20</v>
      </c>
      <c r="J29" s="59">
        <f t="shared" si="6"/>
        <v>0</v>
      </c>
      <c r="K29" s="59">
        <f t="shared" si="6"/>
        <v>0</v>
      </c>
      <c r="L29" s="344">
        <f t="shared" si="1"/>
        <v>42899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30751</v>
      </c>
      <c r="F32" s="59">
        <f t="shared" si="7"/>
        <v>4626</v>
      </c>
      <c r="G32" s="59">
        <f t="shared" si="7"/>
        <v>0</v>
      </c>
      <c r="H32" s="59">
        <f t="shared" si="7"/>
        <v>0</v>
      </c>
      <c r="I32" s="59">
        <f t="shared" si="7"/>
        <v>20</v>
      </c>
      <c r="J32" s="59">
        <f t="shared" si="7"/>
        <v>0</v>
      </c>
      <c r="K32" s="59">
        <f t="shared" si="7"/>
        <v>0</v>
      </c>
      <c r="L32" s="344">
        <f t="shared" si="1"/>
        <v>42899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1" t="s">
        <v>817</v>
      </c>
      <c r="E36" s="591"/>
      <c r="F36" s="14"/>
      <c r="G36" s="14"/>
      <c r="H36" s="14"/>
      <c r="I36" s="14"/>
      <c r="J36" s="15" t="s">
        <v>864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/>
      <c r="E37" s="538" t="s">
        <v>863</v>
      </c>
      <c r="F37" s="14"/>
      <c r="G37" s="14"/>
      <c r="H37" s="14"/>
      <c r="I37" s="14"/>
      <c r="J37" s="538"/>
      <c r="K37" s="538" t="s">
        <v>859</v>
      </c>
      <c r="L37" s="348"/>
      <c r="M37" s="348"/>
      <c r="N37" s="11"/>
    </row>
    <row r="38" spans="1:14" ht="12">
      <c r="A38" s="454" t="s">
        <v>880</v>
      </c>
      <c r="B38" s="19"/>
      <c r="C38" s="15"/>
      <c r="D38" s="538"/>
      <c r="E38" s="538"/>
      <c r="F38" s="591"/>
      <c r="G38" s="591"/>
      <c r="H38" s="591"/>
      <c r="I38" s="591"/>
      <c r="J38" s="538"/>
      <c r="K38" s="538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232"/>
  <sheetViews>
    <sheetView zoomScalePageLayoutView="0" workbookViewId="0" topLeftCell="A16">
      <selection activeCell="F44" sqref="F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"Метизи"АД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01.01-30.06.2012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689</v>
      </c>
      <c r="E9" s="189"/>
      <c r="F9" s="189"/>
      <c r="G9" s="74">
        <f>D9+E9-F9</f>
        <v>689</v>
      </c>
      <c r="H9" s="65"/>
      <c r="I9" s="65"/>
      <c r="J9" s="74">
        <f>G9+H9-I9</f>
        <v>689</v>
      </c>
      <c r="K9" s="65">
        <v>31</v>
      </c>
      <c r="L9" s="65"/>
      <c r="M9" s="65"/>
      <c r="N9" s="74">
        <f>K9+L9-M9</f>
        <v>31</v>
      </c>
      <c r="O9" s="65"/>
      <c r="P9" s="65"/>
      <c r="Q9" s="74">
        <f aca="true" t="shared" si="0" ref="Q9:Q15">N9+O9-P9</f>
        <v>31</v>
      </c>
      <c r="R9" s="74">
        <f aca="true" t="shared" si="1" ref="R9:R15">J9-Q9</f>
        <v>658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11671</v>
      </c>
      <c r="E10" s="189"/>
      <c r="F10" s="189"/>
      <c r="G10" s="74">
        <f aca="true" t="shared" si="2" ref="G10:G39">D10+E10-F10</f>
        <v>11671</v>
      </c>
      <c r="H10" s="65"/>
      <c r="I10" s="65"/>
      <c r="J10" s="74">
        <f aca="true" t="shared" si="3" ref="J10:J39">G10+H10-I10</f>
        <v>11671</v>
      </c>
      <c r="K10" s="65">
        <v>982</v>
      </c>
      <c r="L10" s="65">
        <v>51</v>
      </c>
      <c r="M10" s="65"/>
      <c r="N10" s="74">
        <f aca="true" t="shared" si="4" ref="N10:N39">K10+L10-M10</f>
        <v>1033</v>
      </c>
      <c r="O10" s="65"/>
      <c r="P10" s="65"/>
      <c r="Q10" s="74">
        <f t="shared" si="0"/>
        <v>1033</v>
      </c>
      <c r="R10" s="74">
        <f t="shared" si="1"/>
        <v>10638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30483</v>
      </c>
      <c r="E11" s="189"/>
      <c r="F11" s="189"/>
      <c r="G11" s="74">
        <f t="shared" si="2"/>
        <v>30483</v>
      </c>
      <c r="H11" s="65"/>
      <c r="I11" s="65"/>
      <c r="J11" s="74">
        <f t="shared" si="3"/>
        <v>30483</v>
      </c>
      <c r="K11" s="65">
        <v>3053</v>
      </c>
      <c r="L11" s="65">
        <v>135</v>
      </c>
      <c r="M11" s="65"/>
      <c r="N11" s="74">
        <f t="shared" si="4"/>
        <v>3188</v>
      </c>
      <c r="O11" s="65"/>
      <c r="P11" s="65"/>
      <c r="Q11" s="74">
        <f t="shared" si="0"/>
        <v>3188</v>
      </c>
      <c r="R11" s="74">
        <f t="shared" si="1"/>
        <v>27295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1129</v>
      </c>
      <c r="E12" s="189">
        <v>6</v>
      </c>
      <c r="F12" s="189"/>
      <c r="G12" s="74">
        <f t="shared" si="2"/>
        <v>1135</v>
      </c>
      <c r="H12" s="65"/>
      <c r="I12" s="65"/>
      <c r="J12" s="74">
        <f t="shared" si="3"/>
        <v>1135</v>
      </c>
      <c r="K12" s="65">
        <v>599</v>
      </c>
      <c r="L12" s="65">
        <v>11</v>
      </c>
      <c r="M12" s="65"/>
      <c r="N12" s="74">
        <f t="shared" si="4"/>
        <v>610</v>
      </c>
      <c r="O12" s="65"/>
      <c r="P12" s="65"/>
      <c r="Q12" s="74">
        <f t="shared" si="0"/>
        <v>610</v>
      </c>
      <c r="R12" s="74">
        <f t="shared" si="1"/>
        <v>525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201</v>
      </c>
      <c r="E13" s="189"/>
      <c r="F13" s="189"/>
      <c r="G13" s="74">
        <f t="shared" si="2"/>
        <v>201</v>
      </c>
      <c r="H13" s="65"/>
      <c r="I13" s="65"/>
      <c r="J13" s="74">
        <f t="shared" si="3"/>
        <v>201</v>
      </c>
      <c r="K13" s="65">
        <v>140</v>
      </c>
      <c r="L13" s="65">
        <v>1</v>
      </c>
      <c r="M13" s="65"/>
      <c r="N13" s="74">
        <f t="shared" si="4"/>
        <v>141</v>
      </c>
      <c r="O13" s="65"/>
      <c r="P13" s="65"/>
      <c r="Q13" s="74">
        <f t="shared" si="0"/>
        <v>141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29</v>
      </c>
      <c r="E14" s="189">
        <v>9</v>
      </c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29</v>
      </c>
      <c r="L14" s="65">
        <v>1</v>
      </c>
      <c r="M14" s="65"/>
      <c r="N14" s="74">
        <f t="shared" si="4"/>
        <v>30</v>
      </c>
      <c r="O14" s="65"/>
      <c r="P14" s="65"/>
      <c r="Q14" s="74">
        <f t="shared" si="0"/>
        <v>30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816</v>
      </c>
      <c r="E15" s="457">
        <v>224</v>
      </c>
      <c r="F15" s="457"/>
      <c r="G15" s="74">
        <f t="shared" si="2"/>
        <v>1040</v>
      </c>
      <c r="H15" s="458"/>
      <c r="I15" s="458"/>
      <c r="J15" s="74">
        <f t="shared" si="3"/>
        <v>1040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1040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45018</v>
      </c>
      <c r="E17" s="194">
        <f>SUM(E9:E16)</f>
        <v>239</v>
      </c>
      <c r="F17" s="194">
        <f>SUM(F9:F16)</f>
        <v>0</v>
      </c>
      <c r="G17" s="74">
        <f t="shared" si="2"/>
        <v>45257</v>
      </c>
      <c r="H17" s="75">
        <f>SUM(H9:H16)</f>
        <v>0</v>
      </c>
      <c r="I17" s="75">
        <f>SUM(I9:I16)</f>
        <v>0</v>
      </c>
      <c r="J17" s="74">
        <f t="shared" si="3"/>
        <v>45257</v>
      </c>
      <c r="K17" s="75">
        <f>SUM(K9:K16)</f>
        <v>4834</v>
      </c>
      <c r="L17" s="75">
        <f>SUM(L9:L16)</f>
        <v>199</v>
      </c>
      <c r="M17" s="75">
        <f>SUM(M9:M16)</f>
        <v>0</v>
      </c>
      <c r="N17" s="74">
        <f t="shared" si="4"/>
        <v>5033</v>
      </c>
      <c r="O17" s="75">
        <f>SUM(O9:O16)</f>
        <v>0</v>
      </c>
      <c r="P17" s="75">
        <f>SUM(P9:P16)</f>
        <v>0</v>
      </c>
      <c r="Q17" s="74">
        <f t="shared" si="5"/>
        <v>5033</v>
      </c>
      <c r="R17" s="74">
        <f t="shared" si="6"/>
        <v>40224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45034</v>
      </c>
      <c r="E40" s="438">
        <f>E17+E18+E19+E25+E38+E39</f>
        <v>239</v>
      </c>
      <c r="F40" s="438">
        <f aca="true" t="shared" si="13" ref="F40:R40">F17+F18+F19+F25+F38+F39</f>
        <v>0</v>
      </c>
      <c r="G40" s="438">
        <f t="shared" si="13"/>
        <v>45273</v>
      </c>
      <c r="H40" s="438">
        <f t="shared" si="13"/>
        <v>0</v>
      </c>
      <c r="I40" s="438">
        <f t="shared" si="13"/>
        <v>0</v>
      </c>
      <c r="J40" s="438">
        <f t="shared" si="13"/>
        <v>45273</v>
      </c>
      <c r="K40" s="438">
        <f t="shared" si="13"/>
        <v>4843</v>
      </c>
      <c r="L40" s="438">
        <f t="shared" si="13"/>
        <v>199</v>
      </c>
      <c r="M40" s="438">
        <f t="shared" si="13"/>
        <v>0</v>
      </c>
      <c r="N40" s="438">
        <f t="shared" si="13"/>
        <v>5042</v>
      </c>
      <c r="O40" s="438">
        <f t="shared" si="13"/>
        <v>0</v>
      </c>
      <c r="P40" s="438">
        <f t="shared" si="13"/>
        <v>0</v>
      </c>
      <c r="Q40" s="438">
        <f t="shared" si="13"/>
        <v>5042</v>
      </c>
      <c r="R40" s="438">
        <f t="shared" si="13"/>
        <v>40231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8"/>
      <c r="L44" s="608"/>
      <c r="M44" s="608"/>
      <c r="N44" s="608"/>
      <c r="O44" s="597" t="s">
        <v>779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 t="s">
        <v>859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5"/>
  <sheetViews>
    <sheetView zoomScalePageLayoutView="0" workbookViewId="0" topLeftCell="A73">
      <selection activeCell="AB96" sqref="AB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"Метизи"АД</v>
      </c>
      <c r="C3" s="620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01.01-30.06.2012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1462</v>
      </c>
      <c r="D24" s="119">
        <f>SUM(D25:D27)</f>
        <v>1462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1462</v>
      </c>
      <c r="D26" s="108">
        <v>1462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471</v>
      </c>
      <c r="D28" s="108">
        <v>471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214</v>
      </c>
      <c r="D29" s="108">
        <v>214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116</v>
      </c>
      <c r="D33" s="105">
        <f>SUM(D34:D37)</f>
        <v>116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26</v>
      </c>
      <c r="D34" s="108">
        <v>26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70</v>
      </c>
      <c r="D35" s="108">
        <v>70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20</v>
      </c>
      <c r="D37" s="108">
        <v>20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98</v>
      </c>
      <c r="D38" s="105">
        <f>SUM(D39:D42)</f>
        <v>98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98</v>
      </c>
      <c r="D42" s="108">
        <v>98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2361</v>
      </c>
      <c r="D43" s="104">
        <f>D24+D28+D29+D31+D30+D32+D33+D38</f>
        <v>2361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2361</v>
      </c>
      <c r="D44" s="103">
        <f>D43+D21+D19+D9</f>
        <v>2361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3133</v>
      </c>
      <c r="D68" s="108"/>
      <c r="E68" s="119">
        <f t="shared" si="1"/>
        <v>3133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399</v>
      </c>
      <c r="D71" s="105">
        <f>SUM(D72:D74)</f>
        <v>399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399</v>
      </c>
      <c r="D72" s="108">
        <v>399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2773</v>
      </c>
      <c r="D75" s="103">
        <f>D76+D78</f>
        <v>2773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2773</v>
      </c>
      <c r="D76" s="108">
        <v>2773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307</v>
      </c>
      <c r="D85" s="104">
        <f>SUM(D86:D90)+D94</f>
        <v>307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125</v>
      </c>
      <c r="D87" s="108">
        <v>125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72</v>
      </c>
      <c r="D88" s="108">
        <v>72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85</v>
      </c>
      <c r="D89" s="108">
        <v>85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20</v>
      </c>
      <c r="D94" s="108">
        <v>20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56</v>
      </c>
      <c r="D95" s="108">
        <v>56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3535</v>
      </c>
      <c r="D96" s="104">
        <f>D85+D80+D75+D71+D95</f>
        <v>3535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6668</v>
      </c>
      <c r="D97" s="104">
        <f>D96+D68+D66</f>
        <v>3535</v>
      </c>
      <c r="E97" s="104">
        <f>E96+E68+E66</f>
        <v>3133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3" t="s">
        <v>779</v>
      </c>
      <c r="D111" s="613"/>
      <c r="E111" s="613"/>
      <c r="F111" s="613"/>
    </row>
    <row r="112" spans="1:6" ht="12">
      <c r="A112" s="349"/>
      <c r="B112" s="388"/>
      <c r="C112" s="349" t="s">
        <v>862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4"/>
  <sheetViews>
    <sheetView zoomScalePageLayoutView="0" workbookViewId="0" topLeftCell="A1">
      <selection activeCell="H34" sqref="H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"Метизи"АД</v>
      </c>
      <c r="C4" s="621"/>
      <c r="D4" s="621"/>
      <c r="E4" s="621"/>
      <c r="F4" s="621"/>
      <c r="G4" s="627" t="s">
        <v>2</v>
      </c>
      <c r="H4" s="627"/>
      <c r="I4" s="500" t="str">
        <f>'справка №1-БАЛАНС'!H3</f>
        <v> </v>
      </c>
    </row>
    <row r="5" spans="1:9" ht="15">
      <c r="A5" s="501" t="s">
        <v>5</v>
      </c>
      <c r="B5" s="622" t="str">
        <f>'справка №1-БАЛАНС'!E5</f>
        <v>01.01-30.06.2012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817</v>
      </c>
      <c r="E30" s="623"/>
      <c r="F30" s="623"/>
      <c r="G30" s="623"/>
      <c r="H30" s="420" t="s">
        <v>779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858</v>
      </c>
      <c r="F31" s="523"/>
      <c r="G31" s="523"/>
      <c r="H31" s="523"/>
      <c r="I31" s="523" t="s">
        <v>860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4"/>
  <sheetViews>
    <sheetView tabSelected="1" zoomScalePageLayoutView="0" workbookViewId="0" topLeftCell="A142">
      <selection activeCell="G173" sqref="G17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"Метизи"АД</v>
      </c>
      <c r="C5" s="628"/>
      <c r="D5" s="628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820</v>
      </c>
      <c r="B6" s="629" t="str">
        <f>'справка №1-БАЛАНС'!E5</f>
        <v>01.01-30.06.2012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441">
        <v>6</v>
      </c>
      <c r="D63" s="441">
        <v>13</v>
      </c>
      <c r="E63" s="441"/>
      <c r="F63" s="443">
        <f>C63-E63</f>
        <v>6</v>
      </c>
    </row>
    <row r="64" spans="1:6" ht="12.75">
      <c r="A64" s="36" t="s">
        <v>866</v>
      </c>
      <c r="B64" s="40"/>
      <c r="C64" s="441">
        <v>1</v>
      </c>
      <c r="D64" s="441">
        <v>2</v>
      </c>
      <c r="E64" s="441"/>
      <c r="F64" s="443">
        <f aca="true" t="shared" si="3" ref="F64:F77">C64-E64</f>
        <v>1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817</v>
      </c>
      <c r="D151" s="630"/>
      <c r="E151" s="630"/>
      <c r="F151" s="630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Dell</cp:lastModifiedBy>
  <cp:lastPrinted>2012-07-31T05:26:26Z</cp:lastPrinted>
  <dcterms:created xsi:type="dcterms:W3CDTF">2000-06-29T12:02:40Z</dcterms:created>
  <dcterms:modified xsi:type="dcterms:W3CDTF">2012-07-31T05:29:40Z</dcterms:modified>
  <cp:category/>
  <cp:version/>
  <cp:contentType/>
  <cp:contentStatus/>
</cp:coreProperties>
</file>