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280" tabRatio="85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<sst xmlns="http://schemas.openxmlformats.org/spreadsheetml/2006/main" count="1060" uniqueCount="875">
  <si>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</si>
  <si>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</si>
  <si>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</si>
  <si>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</si>
  <si>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</si>
  <si>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</si>
  <si>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</si>
  <si>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</si>
  <si>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</si>
  <si>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</si>
  <si>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</si>
  <si>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</si>
  <si>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</si>
  <si>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</si>
  <si>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</si>
  <si>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</si>
  <si>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</si>
  <si>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</si>
  <si>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</si>
  <si>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</si>
  <si>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</si>
  <si>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</si>
  <si>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</si>
  <si>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</si>
  <si>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</si>
  <si>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</si>
  <si>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</si>
  <si>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</si>
  <si>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</si>
  <si>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</si>
  <si>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</si>
  <si>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</si>
  <si>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</si>
  <si>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</si>
  <si>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</si>
  <si>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</si>
  <si>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</si>
  <si>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</si>
  <si>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</si>
  <si>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</si>
  <si>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</si>
  <si>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</si>
  <si>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</si>
  <si>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</si>
  <si>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</si>
  <si>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</si>
  <si>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</si>
  <si>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</si>
  <si>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</si>
  <si>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</si>
  <si>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</si>
  <si>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</si>
  <si>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</si>
  <si>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</si>
  <si>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</si>
  <si>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</si>
  <si>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</si>
  <si>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</si>
  <si>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</si>
  <si>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</si>
  <si>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</si>
  <si>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</si>
  <si>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</si>
  <si>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</si>
  <si>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</si>
  <si>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</si>
  <si>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</si>
  <si>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</si>
  <si>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</si>
  <si>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</si>
  <si>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</si>
  <si>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</si>
  <si>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</si>
  <si>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</si>
  <si>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</si>
  <si>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</si>
  <si>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</si>
  <si>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</si>
  <si>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</si>
  <si>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</si>
  <si>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</si>
  <si>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</si>
  <si>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</si>
  <si>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</si>
  <si>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</si>
  <si>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</si>
  <si>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</si>
  <si>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</si>
  <si>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</si>
  <si>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</si>
  <si>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</si>
  <si>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</si>
  <si>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</si>
  <si>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</si>
  <si>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</si>
  <si>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</si>
  <si>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</si>
  <si>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</si>
  <si>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</si>
  <si>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</si>
  <si>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</si>
  <si>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</si>
  <si>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</si>
  <si>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</si>
  <si>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</si>
  <si>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</si>
  <si>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</si>
  <si>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</si>
  <si>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</si>
  <si>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</si>
  <si>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</si>
  <si>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</si>
  <si>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</si>
  <si>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</si>
  <si>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</si>
  <si>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</si>
  <si>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</si>
  <si>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</si>
  <si>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</si>
  <si>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</si>
  <si>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</si>
  <si>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</si>
  <si>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</si>
  <si>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</si>
  <si>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</si>
  <si>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</si>
  <si>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</si>
  <si>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</si>
  <si>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</si>
  <si>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</si>
  <si>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</si>
  <si>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</si>
  <si>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</si>
  <si>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</si>
  <si>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</si>
  <si>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</si>
  <si>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</si>
  <si>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</si>
  <si>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</si>
  <si>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</si>
  <si>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</si>
  <si>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</si>
  <si>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</si>
  <si>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</si>
  <si>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</si>
  <si>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</si>
  <si>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</si>
  <si>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</si>
  <si>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</si>
  <si>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</si>
  <si>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</si>
  <si>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</si>
  <si>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</si>
  <si>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</si>
  <si>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</si>
  <si>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</si>
  <si>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</si>
  <si>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</si>
  <si>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</si>
  <si>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</si>
  <si>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</si>
  <si>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</si>
  <si>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</si>
  <si>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</si>
  <si>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</si>
  <si>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</si>
  <si>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</si>
  <si>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</si>
  <si>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</si>
  <si>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</si>
  <si>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</si>
  <si>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</si>
  <si>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</si>
  <si>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</si>
  <si>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</si>
  <si>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</si>
  <si>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</si>
  <si>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</si>
  <si>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</si>
  <si>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</si>
  <si>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</si>
  <si>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</si>
  <si>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</si>
  <si>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</si>
  <si>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</si>
  <si>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</si>
  <si>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</si>
  <si>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</si>
  <si>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</si>
  <si>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</si>
  <si>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</si>
  <si>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</si>
  <si>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</si>
  <si>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</si>
  <si>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</si>
  <si>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</si>
  <si>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</si>
  <si>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</si>
  <si>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</si>
  <si>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</si>
  <si>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</si>
  <si>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</si>
  <si>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</si>
  <si>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</si>
  <si>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</si>
  <si>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</si>
  <si>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</si>
  <si>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</si>
  <si>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</si>
  <si>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</si>
  <si>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</si>
  <si>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</si>
  <si>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</si>
  <si>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</si>
  <si>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</si>
  <si>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</si>
  <si>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</si>
  <si>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</si>
  <si>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</si>
  <si>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</si>
  <si>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</si>
  <si>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</si>
  <si>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</si>
  <si>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</si>
  <si>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</si>
  <si>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</si>
  <si>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</si>
  <si>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</si>
  <si>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</si>
  <si>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</si>
  <si>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</si>
  <si>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</si>
  <si>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</si>
  <si>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</si>
  <si>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</si>
  <si>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</si>
  <si>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</si>
  <si>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</si>
  <si>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</si>
  <si>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</si>
  <si>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</si>
  <si>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</si>
  <si>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</si>
  <si>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</si>
  <si>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</si>
  <si>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</si>
  <si>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</si>
  <si>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</si>
  <si>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</si>
  <si>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</si>
  <si>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</si>
  <si>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</si>
  <si>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</si>
  <si>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</si>
  <si>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</si>
  <si>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</si>
  <si>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</si>
  <si>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</si>
  <si>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</si>
  <si>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</si>
  <si>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</si>
  <si>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</si>
  <si>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</si>
  <si>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</si>
  <si>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</si>
  <si>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</si>
  <si>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</si>
  <si>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</si>
  <si>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</si>
  <si>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</si>
  <si>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</si>
  <si>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</si>
  <si>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</si>
  <si>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</si>
  <si>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</si>
  <si>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</si>
  <si>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</si>
  <si>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</si>
  <si>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</si>
  <si>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</si>
  <si>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</si>
  <si>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</si>
  <si>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</si>
  <si>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</si>
  <si>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</si>
  <si>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</si>
  <si>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</si>
  <si>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</si>
  <si>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</si>
  <si>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</si>
  <si>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</si>
  <si>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</si>
  <si>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</si>
  <si>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</si>
  <si>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</si>
  <si>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</si>
  <si>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</si>
  <si>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</si>
  <si>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</si>
  <si>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</si>
  <si>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</si>
  <si>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</si>
  <si>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</si>
  <si>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</si>
  <si>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</si>
  <si>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</si>
  <si>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</si>
  <si>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</si>
  <si>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</si>
  <si>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</si>
  <si>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</si>
  <si>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</si>
  <si>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</si>
  <si>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</si>
  <si>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</si>
  <si>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</si>
  <si>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</si>
  <si>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</si>
  <si>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</si>
  <si>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</si>
  <si>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</si>
  <si>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</si>
  <si>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</si>
  <si>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</si>
  <si>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</si>
  <si>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</si>
  <si>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</si>
  <si>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</si>
  <si>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</si>
  <si>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</si>
  <si>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</si>
  <si>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</si>
  <si>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</si>
  <si>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</si>
  <si>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</si>
  <si>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</si>
  <si>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</si>
  <si>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</si>
  <si>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</si>
  <si>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</si>
  <si>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</si>
  <si>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</si>
  <si>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</si>
  <si>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</si>
  <si>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</si>
  <si>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</si>
  <si>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</si>
  <si>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</si>
  <si>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</si>
  <si>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</si>
  <si>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</si>
  <si>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</si>
  <si>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</si>
  <si>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</si>
  <si>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</si>
  <si>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</si>
  <si>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</si>
  <si>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</si>
  <si>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</si>
  <si>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</si>
  <si>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</si>
  <si>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</si>
  <si>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</si>
  <si>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</si>
  <si>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</si>
  <si>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</si>
  <si>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</si>
  <si>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</si>
  <si>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</si>
  <si>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</si>
  <si>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</si>
  <si>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</si>
  <si>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</si>
  <si>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</si>
  <si>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</si>
  <si>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</si>
  <si>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</si>
  <si>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</si>
  <si>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</si>
  <si>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</si>
  <si>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</si>
  <si>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</si>
  <si>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</si>
  <si>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</si>
  <si>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</si>
  <si>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</si>
  <si>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</si>
  <si>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</si>
  <si>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</si>
  <si>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</si>
  <si>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</si>
  <si>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</si>
  <si>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</si>
  <si>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</si>
  <si>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</si>
  <si>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</si>
  <si>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</si>
  <si>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</si>
  <si>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</si>
  <si>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</si>
  <si>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</si>
  <si>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</si>
  <si>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</si>
  <si>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</si>
  <si>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</si>
  <si>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</si>
  <si>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</si>
  <si>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</si>
  <si>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</si>
  <si>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</si>
  <si>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</si>
  <si>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</si>
  <si>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</si>
  <si>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</si>
  <si>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</si>
  <si>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</si>
  <si>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</si>
  <si>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</si>
  <si>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</si>
  <si>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</si>
  <si>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</si>
  <si>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</si>
  <si>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</si>
  <si>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</si>
  <si>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</si>
  <si>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</si>
  <si>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</si>
  <si>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</si>
  <si>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</si>
  <si>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</si>
  <si>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</si>
  <si>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</si>
  <si>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</si>
  <si>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</si>
  <si>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</si>
  <si>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</si>
  <si>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</si>
  <si>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</si>
  <si>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</si>
  <si>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</si>
  <si>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</si>
  <si>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</si>
  <si>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</si>
  <si>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</si>
  <si>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</si>
  <si>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</si>
  <si>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</si>
  <si>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</si>
  <si>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</si>
  <si>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</si>
  <si>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</si>
  <si>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</si>
  <si>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</si>
  <si>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</si>
  <si>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</si>
  <si>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</si>
  <si>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</si>
  <si>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</si>
  <si>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</si>
  <si>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</si>
  <si>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</si>
  <si>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</si>
  <si>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</si>
  <si>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</si>
  <si>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</si>
  <si>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</si>
  <si>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</si>
  <si>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</si>
  <si>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</si>
  <si>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</si>
  <si>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</si>
  <si>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</si>
  <si>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</si>
  <si>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</si>
  <si>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</si>
  <si>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</si>
  <si>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</si>
  <si>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</si>
  <si>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</si>
  <si>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</si>
  <si>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</si>
  <si>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</si>
  <si>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</si>
  <si>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</si>
  <si>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</si>
  <si>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</si>
  <si>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</si>
  <si>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</si>
  <si>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</si>
  <si>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</si>
  <si>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</si>
  <si>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</si>
  <si>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</si>
  <si>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</si>
  <si>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</si>
  <si>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</si>
  <si>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</si>
  <si>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</si>
  <si>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</si>
  <si>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</si>
  <si>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</si>
  <si>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</si>
  <si>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</si>
  <si>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</si>
  <si>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</si>
  <si>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</si>
  <si>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</si>
  <si>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</si>
  <si>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</si>
  <si>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</si>
  <si>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</si>
  <si>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</si>
  <si>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</si>
  <si>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</si>
  <si>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</si>
  <si>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</si>
  <si>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</si>
  <si>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</si>
  <si>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</si>
  <si>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</si>
  <si>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</si>
  <si>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</si>
  <si>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</si>
  <si>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</si>
  <si>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</si>
  <si>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</si>
  <si>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</si>
  <si>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</si>
  <si>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</si>
  <si>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</si>
  <si>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</si>
  <si>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</si>
  <si>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</si>
  <si>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</si>
  <si>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</si>
  <si>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</si>
  <si>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</si>
  <si>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</si>
  <si>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</si>
  <si>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</si>
  <si>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</si>
  <si>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</si>
  <si>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</si>
  <si>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</si>
  <si>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</si>
  <si>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</si>
  <si>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</si>
  <si>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</si>
  <si>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</si>
  <si>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</si>
  <si>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</si>
  <si>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</si>
  <si>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</si>
  <si>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</si>
  <si>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</si>
  <si>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</si>
  <si>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</si>
  <si>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</si>
  <si>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</si>
  <si>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</si>
  <si>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</si>
  <si>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</si>
  <si>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</si>
  <si>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</si>
  <si>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</si>
  <si>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</si>
  <si>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</si>
  <si>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</si>
  <si>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</si>
  <si>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</si>
  <si>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</si>
  <si>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</si>
  <si>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</si>
  <si>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</si>
  <si>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</si>
  <si>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</si>
  <si>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</si>
  <si>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</si>
  <si>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</si>
  <si>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</si>
  <si>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</si>
  <si>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</si>
  <si>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</si>
  <si>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</si>
  <si>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</si>
  <si>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</si>
  <si>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</si>
  <si>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</si>
  <si>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</si>
  <si>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</si>
  <si>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</si>
  <si>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</si>
  <si>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</si>
  <si>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</si>
  <si>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</si>
  <si>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</si>
  <si>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</si>
  <si>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</si>
  <si>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</si>
  <si>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</si>
  <si>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</si>
  <si>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</si>
  <si>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</si>
  <si>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</si>
  <si>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</si>
  <si>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</si>
  <si>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</si>
  <si>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</si>
  <si>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</si>
  <si>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</si>
  <si>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</si>
  <si>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</si>
  <si>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</si>
  <si>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</si>
  <si>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</si>
  <si>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</si>
  <si>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</si>
  <si>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</si>
  <si>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</si>
  <si>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</si>
  <si>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</si>
  <si>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</si>
  <si>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</si>
  <si>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</si>
  <si>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</si>
  <si>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</si>
  <si>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</si>
  <si>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</si>
  <si>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</si>
  <si>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</si>
  <si>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</si>
  <si>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</si>
  <si>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</si>
  <si>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</si>
  <si>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</si>
  <si>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</si>
  <si>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</si>
  <si>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</si>
  <si>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</si>
  <si>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</si>
  <si>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</si>
  <si>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</si>
  <si>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</si>
  <si>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</si>
  <si>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</si>
  <si>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</si>
  <si>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</si>
  <si>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</si>
  <si>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</si>
  <si>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</si>
  <si>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</si>
  <si>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</si>
  <si>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</si>
  <si>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</si>
  <si>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</si>
  <si>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</si>
  <si>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</si>
  <si>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</si>
  <si>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</si>
  <si>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</si>
  <si>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</si>
  <si>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</si>
  <si>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</si>
  <si>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</si>
  <si>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</si>
  <si>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</si>
  <si>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</si>
  <si>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</si>
  <si>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</si>
  <si>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</si>
  <si>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</si>
  <si>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</si>
  <si>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</si>
  <si>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</si>
  <si>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</si>
  <si>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</si>
  <si>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</si>
  <si>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</si>
  <si>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</si>
  <si>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</si>
  <si>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</si>
  <si>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</si>
  <si>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</si>
  <si>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</si>
  <si>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</si>
  <si>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</si>
  <si>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</si>
  <si>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</si>
  <si>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</si>
  <si>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</si>
  <si>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</si>
  <si>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</si>
  <si>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</si>
  <si>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</si>
  <si>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</si>
  <si>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</si>
  <si>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</si>
  <si>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</si>
  <si>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</si>
  <si>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</si>
  <si>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</si>
  <si>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</si>
  <si>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</si>
  <si>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</si>
  <si>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</si>
  <si>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</si>
  <si>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</si>
  <si>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</si>
  <si>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</si>
  <si>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</si>
  <si>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</si>
  <si>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</si>
  <si>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</si>
  <si>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</si>
  <si>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</si>
  <si>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</si>
  <si>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</si>
  <si>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</si>
  <si>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</si>
  <si>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</si>
  <si>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</si>
  <si>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</si>
  <si>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</si>
  <si>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</si>
  <si>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</si>
  <si>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</si>
  <si>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</si>
  <si>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</si>
  <si>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</si>
  <si>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</si>
  <si>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</si>
  <si>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</si>
  <si>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</si>
  <si>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</si>
  <si>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</si>
  <si>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</si>
  <si>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</si>
  <si>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</si>
  <si>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</si>
  <si>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</si>
  <si>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</si>
  <si>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</si>
  <si>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</si>
  <si>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</si>
  <si>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</si>
  <si>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</si>
  <si>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</si>
  <si>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</si>
  <si>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</si>
  <si>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</si>
  <si>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</si>
  <si>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</si>
  <si>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</si>
  <si>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</si>
  <si>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</si>
  <si>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</si>
  <si>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</si>
  <si>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</si>
  <si>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</si>
  <si>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</si>
  <si>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</si>
  <si>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</si>
  <si>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</si>
  <si>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</si>
  <si>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</si>
  <si>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</si>
  <si>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</si>
  <si>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</si>
  <si>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</si>
  <si>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</si>
  <si>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</si>
  <si>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</si>
  <si>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</si>
  <si>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</si>
  <si>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</si>
  <si>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</si>
  <si>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</si>
  <si>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</si>
  <si>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</si>
  <si>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</si>
  <si>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</si>
  <si>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</si>
  <si>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</si>
  <si>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</si>
  <si>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</si>
  <si>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</si>
  <si>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</si>
  <si>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</si>
  <si>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</si>
  <si>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</si>
  <si>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</si>
  <si>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</si>
  <si>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</si>
  <si>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</si>
  <si>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</si>
  <si>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</si>
  <si>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</si>
  <si>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</si>
  <si>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</si>
  <si>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</si>
  <si>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</si>
  <si>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</si>
  <si>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</si>
  <si>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</si>
  <si>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</si>
  <si>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</si>
  <si>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</si>
  <si>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</si>
  <si>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</si>
  <si>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</si>
  <si>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</si>
  <si>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</si>
  <si>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</si>
  <si>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</si>
  <si>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</si>
  <si>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</si>
  <si>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</si>
  <si>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</si>
  <si>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</si>
  <si>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</si>
  <si>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</si>
  <si>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</si>
  <si>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</si>
  <si>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</si>
  <si>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</si>
  <si>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</si>
  <si>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</si>
  <si>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</si>
  <si>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</si>
  <si>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</si>
  <si>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</si>
  <si>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</si>
  <si>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</si>
  <si>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</si>
  <si>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</si>
  <si>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</si>
  <si>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</si>
  <si>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</si>
  <si>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</si>
  <si>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</si>
  <si>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</si>
  <si>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</si>
  <si>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</si>
  <si>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</si>
  <si>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</si>
  <si>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</si>
  <si>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</si>
  <si>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</si>
  <si>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</si>
  <si>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</si>
  <si>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</si>
  <si>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</si>
  <si>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</si>
  <si>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</si>
  <si>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</si>
  <si>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</si>
  <si>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</si>
  <si>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</si>
  <si>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</si>
  <si>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</si>
  <si>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</si>
  <si>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</si>
  <si>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</si>
  <si>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</si>
  <si>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</si>
  <si>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Ай Ти Ди Нетуърк АД</t>
  </si>
  <si>
    <t>неконсолидиран</t>
  </si>
  <si>
    <t xml:space="preserve">1. СОФИЯ ОНЛАЙН ООД </t>
  </si>
  <si>
    <t>Дата на съставяне: 28.01.2008</t>
  </si>
  <si>
    <r>
      <t xml:space="preserve">Дата на съставяне: </t>
    </r>
    <r>
      <rPr>
        <sz val="10"/>
        <rFont val="Times New Roman"/>
        <family val="1"/>
      </rPr>
      <t>28.01.2008</t>
    </r>
  </si>
  <si>
    <t xml:space="preserve">1. АСЕНОВГРАД НЕТ ЕООД </t>
  </si>
  <si>
    <t>2. ЕРА НЕТ ООД</t>
  </si>
  <si>
    <t>Дата на съставяне: 21.03.2008</t>
  </si>
  <si>
    <t>Дата на съставяне:                                  21.03.2008</t>
  </si>
  <si>
    <t xml:space="preserve">Дата  на съставяне: 21.03.2008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</si>
</sst>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D43" sqref="D4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115100705</v>
      </c>
    </row>
    <row r="4" spans="1:8" ht="15">
      <c r="A4" s="581" t="s">
        <v>3</v>
      </c>
      <c r="B4" s="587"/>
      <c r="C4" s="587"/>
      <c r="D4" s="587"/>
      <c r="E4" s="504" t="s">
        <v>866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>
        <v>39447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500</v>
      </c>
      <c r="H11" s="152">
        <v>500</v>
      </c>
    </row>
    <row r="12" spans="1:8" ht="15">
      <c r="A12" s="235" t="s">
        <v>24</v>
      </c>
      <c r="B12" s="241" t="s">
        <v>25</v>
      </c>
      <c r="C12" s="151">
        <v>118</v>
      </c>
      <c r="D12" s="151"/>
      <c r="E12" s="237" t="s">
        <v>26</v>
      </c>
      <c r="F12" s="242" t="s">
        <v>27</v>
      </c>
      <c r="G12" s="153">
        <v>500</v>
      </c>
      <c r="H12" s="153">
        <v>500</v>
      </c>
    </row>
    <row r="13" spans="1:8" ht="15">
      <c r="A13" s="235" t="s">
        <v>28</v>
      </c>
      <c r="B13" s="241" t="s">
        <v>29</v>
      </c>
      <c r="C13" s="151">
        <v>618</v>
      </c>
      <c r="D13" s="151">
        <v>435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465</v>
      </c>
      <c r="D14" s="151">
        <v>396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159</v>
      </c>
      <c r="D15" s="151">
        <v>46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174</v>
      </c>
      <c r="D16" s="151">
        <v>160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56</v>
      </c>
      <c r="D17" s="151"/>
      <c r="E17" s="243" t="s">
        <v>46</v>
      </c>
      <c r="F17" s="245" t="s">
        <v>47</v>
      </c>
      <c r="G17" s="154">
        <f>G11+G14+G15+G16</f>
        <v>500</v>
      </c>
      <c r="H17" s="154">
        <f>H11+H14+H15+H16</f>
        <v>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45</v>
      </c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1635</v>
      </c>
      <c r="D19" s="155">
        <f>SUM(D11:D18)</f>
        <v>1037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34</v>
      </c>
      <c r="H21" s="156">
        <f>SUM(H22:H24)</f>
        <v>34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87</v>
      </c>
      <c r="D23" s="151">
        <v>91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63</v>
      </c>
      <c r="E24" s="237" t="s">
        <v>72</v>
      </c>
      <c r="F24" s="242" t="s">
        <v>73</v>
      </c>
      <c r="G24" s="152">
        <v>34</v>
      </c>
      <c r="H24" s="152">
        <v>34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34</v>
      </c>
      <c r="H25" s="154">
        <f>H19+H20+H21</f>
        <v>34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91</v>
      </c>
      <c r="D27" s="155">
        <f>SUM(D23:D26)</f>
        <v>154</v>
      </c>
      <c r="E27" s="253" t="s">
        <v>83</v>
      </c>
      <c r="F27" s="242" t="s">
        <v>84</v>
      </c>
      <c r="G27" s="154">
        <f>SUM(G28:G30)</f>
        <v>89</v>
      </c>
      <c r="H27" s="154">
        <f>SUM(H28:H30)</f>
        <v>46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f>123-34</f>
        <v>89</v>
      </c>
      <c r="H28" s="152">
        <v>46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56.7</v>
      </c>
      <c r="H31" s="152">
        <v>43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-'справка №2-ОТЧЕТ ЗА ДОХОДИТЕ'!G34</f>
        <v>0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145.7</v>
      </c>
      <c r="H33" s="154">
        <f>H27+H31+H32</f>
        <v>89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515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500</v>
      </c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679.7</v>
      </c>
      <c r="H36" s="154">
        <f>H25+H17+H33</f>
        <v>623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15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695</v>
      </c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1210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700</v>
      </c>
      <c r="D47" s="151"/>
      <c r="E47" s="251" t="s">
        <v>145</v>
      </c>
      <c r="F47" s="242" t="s">
        <v>146</v>
      </c>
      <c r="G47" s="152">
        <v>4402</v>
      </c>
      <c r="H47" s="152">
        <v>4402</v>
      </c>
      <c r="M47" s="157"/>
    </row>
    <row r="48" spans="1:8" ht="15">
      <c r="A48" s="235" t="s">
        <v>147</v>
      </c>
      <c r="B48" s="244" t="s">
        <v>148</v>
      </c>
      <c r="C48" s="151">
        <v>391</v>
      </c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4402</v>
      </c>
      <c r="H49" s="154">
        <f>SUM(H43:H48)</f>
        <v>4402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1091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4027</v>
      </c>
      <c r="D55" s="155">
        <f>D19+D20+D21+D27+D32+D45+D51+D53+D54</f>
        <v>1191</v>
      </c>
      <c r="E55" s="237" t="s">
        <v>172</v>
      </c>
      <c r="F55" s="261" t="s">
        <v>173</v>
      </c>
      <c r="G55" s="154">
        <f>G49+G51+G52+G53+G54</f>
        <v>4402</v>
      </c>
      <c r="H55" s="154">
        <f>H49+H51+H52+H53+H54</f>
        <v>4402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26</v>
      </c>
      <c r="D58" s="151">
        <v>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23</v>
      </c>
      <c r="D60" s="151">
        <v>35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1091</v>
      </c>
      <c r="H61" s="154">
        <f>SUM(H62:H68)</f>
        <v>1140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49</v>
      </c>
      <c r="D64" s="155">
        <f>SUM(D58:D63)</f>
        <v>37</v>
      </c>
      <c r="E64" s="237" t="s">
        <v>200</v>
      </c>
      <c r="F64" s="242" t="s">
        <v>201</v>
      </c>
      <c r="G64" s="152">
        <v>956</v>
      </c>
      <c r="H64" s="152">
        <v>1095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6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22</v>
      </c>
      <c r="H66" s="152">
        <v>13</v>
      </c>
    </row>
    <row r="67" spans="1:8" ht="15">
      <c r="A67" s="235" t="s">
        <v>207</v>
      </c>
      <c r="B67" s="241" t="s">
        <v>208</v>
      </c>
      <c r="C67" s="151">
        <v>12</v>
      </c>
      <c r="D67" s="151"/>
      <c r="E67" s="237" t="s">
        <v>209</v>
      </c>
      <c r="F67" s="242" t="s">
        <v>210</v>
      </c>
      <c r="G67" s="152">
        <v>8</v>
      </c>
      <c r="H67" s="152">
        <v>6</v>
      </c>
    </row>
    <row r="68" spans="1:8" ht="15">
      <c r="A68" s="235" t="s">
        <v>211</v>
      </c>
      <c r="B68" s="241" t="s">
        <v>212</v>
      </c>
      <c r="C68" s="151">
        <f>1340+86</f>
        <v>1426</v>
      </c>
      <c r="D68" s="151">
        <v>342</v>
      </c>
      <c r="E68" s="237" t="s">
        <v>213</v>
      </c>
      <c r="F68" s="242" t="s">
        <v>214</v>
      </c>
      <c r="G68" s="152">
        <v>97</v>
      </c>
      <c r="H68" s="152">
        <v>26</v>
      </c>
    </row>
    <row r="69" spans="1:8" ht="15">
      <c r="A69" s="235" t="s">
        <v>215</v>
      </c>
      <c r="B69" s="241" t="s">
        <v>216</v>
      </c>
      <c r="C69" s="151">
        <f>64+7</f>
        <v>71</v>
      </c>
      <c r="D69" s="151"/>
      <c r="E69" s="251" t="s">
        <v>78</v>
      </c>
      <c r="F69" s="242" t="s">
        <v>217</v>
      </c>
      <c r="G69" s="152"/>
      <c r="H69" s="152">
        <v>35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1091</v>
      </c>
      <c r="H71" s="161">
        <f>H59+H60+H61+H69+H70</f>
        <v>1175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15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1510</v>
      </c>
      <c r="D75" s="155">
        <f>SUM(D67:D74)</f>
        <v>357</v>
      </c>
      <c r="E75" s="251" t="s">
        <v>160</v>
      </c>
      <c r="F75" s="245" t="s">
        <v>234</v>
      </c>
      <c r="G75" s="152">
        <v>306</v>
      </c>
      <c r="H75" s="152">
        <v>60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1397</v>
      </c>
      <c r="H79" s="162">
        <f>H71+H74+H75+H76</f>
        <v>1235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550</v>
      </c>
      <c r="D87" s="151">
        <v>580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135</v>
      </c>
      <c r="D88" s="151">
        <v>3856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10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688</v>
      </c>
      <c r="D91" s="155">
        <f>SUM(D87:D90)</f>
        <v>4446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205</v>
      </c>
      <c r="D92" s="151">
        <v>229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2452</v>
      </c>
      <c r="D93" s="155">
        <f>D64+D75+D84+D91+D92</f>
        <v>5069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6479</v>
      </c>
      <c r="D94" s="164">
        <f>D93+D55</f>
        <v>6260</v>
      </c>
      <c r="E94" s="449" t="s">
        <v>270</v>
      </c>
      <c r="F94" s="289" t="s">
        <v>271</v>
      </c>
      <c r="G94" s="165">
        <f>G36+G39+G55+G79</f>
        <v>6478.7</v>
      </c>
      <c r="H94" s="165">
        <f>H36+H39+H55+H79</f>
        <v>6260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5">
      <selection activeCell="E52" sqref="E5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Ай Ти Ди Нетуърк АД</v>
      </c>
      <c r="C2" s="590"/>
      <c r="D2" s="590"/>
      <c r="E2" s="590"/>
      <c r="F2" s="577" t="s">
        <v>2</v>
      </c>
      <c r="G2" s="577"/>
      <c r="H2" s="526">
        <f>'справка №1-БАЛАНС'!H3</f>
        <v>115100705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>
        <f>'справка №1-БАЛАНС'!E5</f>
        <v>39447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71</v>
      </c>
      <c r="D9" s="46">
        <v>62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4715</v>
      </c>
      <c r="D10" s="46">
        <v>3303</v>
      </c>
      <c r="E10" s="298" t="s">
        <v>289</v>
      </c>
      <c r="F10" s="549" t="s">
        <v>290</v>
      </c>
      <c r="G10" s="550">
        <v>186</v>
      </c>
      <c r="H10" s="550">
        <v>6</v>
      </c>
    </row>
    <row r="11" spans="1:8" ht="12">
      <c r="A11" s="298" t="s">
        <v>291</v>
      </c>
      <c r="B11" s="299" t="s">
        <v>292</v>
      </c>
      <c r="C11" s="46">
        <v>453</v>
      </c>
      <c r="D11" s="46">
        <v>371</v>
      </c>
      <c r="E11" s="300" t="s">
        <v>293</v>
      </c>
      <c r="F11" s="549" t="s">
        <v>294</v>
      </c>
      <c r="G11" s="550">
        <v>6014</v>
      </c>
      <c r="H11" s="550">
        <v>4233</v>
      </c>
    </row>
    <row r="12" spans="1:8" ht="12">
      <c r="A12" s="298" t="s">
        <v>295</v>
      </c>
      <c r="B12" s="299" t="s">
        <v>296</v>
      </c>
      <c r="C12" s="46">
        <v>241</v>
      </c>
      <c r="D12" s="46">
        <v>201</v>
      </c>
      <c r="E12" s="300" t="s">
        <v>78</v>
      </c>
      <c r="F12" s="549" t="s">
        <v>297</v>
      </c>
      <c r="G12" s="550">
        <f>257+1</f>
        <v>258</v>
      </c>
      <c r="H12" s="550"/>
    </row>
    <row r="13" spans="1:18" ht="12">
      <c r="A13" s="298" t="s">
        <v>298</v>
      </c>
      <c r="B13" s="299" t="s">
        <v>299</v>
      </c>
      <c r="C13" s="46">
        <v>62</v>
      </c>
      <c r="D13" s="46">
        <v>49</v>
      </c>
      <c r="E13" s="301" t="s">
        <v>51</v>
      </c>
      <c r="F13" s="551" t="s">
        <v>300</v>
      </c>
      <c r="G13" s="548">
        <f>SUM(G9:G12)</f>
        <v>6458</v>
      </c>
      <c r="H13" s="548">
        <f>SUM(H9:H12)</f>
        <v>4239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413</v>
      </c>
      <c r="D14" s="46">
        <v>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71</v>
      </c>
      <c r="D16" s="47">
        <v>73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6026</v>
      </c>
      <c r="D19" s="49">
        <f>SUM(D9:D15)+D16</f>
        <v>4065</v>
      </c>
      <c r="E19" s="304" t="s">
        <v>317</v>
      </c>
      <c r="F19" s="552" t="s">
        <v>318</v>
      </c>
      <c r="G19" s="550">
        <f>44+12</f>
        <v>56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431</v>
      </c>
      <c r="D22" s="46">
        <v>115</v>
      </c>
      <c r="E22" s="304" t="s">
        <v>326</v>
      </c>
      <c r="F22" s="552" t="s">
        <v>327</v>
      </c>
      <c r="G22" s="550">
        <v>1</v>
      </c>
      <c r="H22" s="550">
        <v>5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17</v>
      </c>
      <c r="H23" s="550"/>
    </row>
    <row r="24" spans="1:18" ht="12">
      <c r="A24" s="298" t="s">
        <v>332</v>
      </c>
      <c r="B24" s="305" t="s">
        <v>333</v>
      </c>
      <c r="C24" s="46">
        <v>3</v>
      </c>
      <c r="D24" s="46">
        <v>2</v>
      </c>
      <c r="E24" s="301" t="s">
        <v>103</v>
      </c>
      <c r="F24" s="554" t="s">
        <v>334</v>
      </c>
      <c r="G24" s="548">
        <f>SUM(G19:G23)</f>
        <v>74</v>
      </c>
      <c r="H24" s="548">
        <f>SUM(H19:H23)</f>
        <v>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9</v>
      </c>
      <c r="D25" s="46">
        <v>13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443</v>
      </c>
      <c r="D26" s="49">
        <f>SUM(D22:D25)</f>
        <v>130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6469</v>
      </c>
      <c r="D28" s="50">
        <f>D26+D19</f>
        <v>4195</v>
      </c>
      <c r="E28" s="127" t="s">
        <v>339</v>
      </c>
      <c r="F28" s="554" t="s">
        <v>340</v>
      </c>
      <c r="G28" s="548">
        <f>G13+G15+G24</f>
        <v>6532</v>
      </c>
      <c r="H28" s="548">
        <f>H13+H15+H24</f>
        <v>4245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63</v>
      </c>
      <c r="D30" s="50">
        <f>IF((H28-D28)&gt;0,H28-D28,0)</f>
        <v>50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>
        <v>1</v>
      </c>
    </row>
    <row r="33" spans="1:18" ht="12">
      <c r="A33" s="128" t="s">
        <v>351</v>
      </c>
      <c r="B33" s="306" t="s">
        <v>352</v>
      </c>
      <c r="C33" s="49">
        <f>C28-C31+C32</f>
        <v>6469</v>
      </c>
      <c r="D33" s="49">
        <f>D28-D31+D32</f>
        <v>4195</v>
      </c>
      <c r="E33" s="127" t="s">
        <v>353</v>
      </c>
      <c r="F33" s="554" t="s">
        <v>354</v>
      </c>
      <c r="G33" s="53">
        <f>G32-G31+G28</f>
        <v>6532</v>
      </c>
      <c r="H33" s="53">
        <f>H32-H31+H28</f>
        <v>4246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63</v>
      </c>
      <c r="D34" s="50">
        <f>IF((H33-D33)&gt;0,H33-D33,0)</f>
        <v>51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6.300000000000001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f>C34*0.1</f>
        <v>6.300000000000001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56.7</v>
      </c>
      <c r="D39" s="460">
        <f>+IF((H33-D33-D35)&gt;0,H33-D33-D35,0)</f>
        <v>51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56.7</v>
      </c>
      <c r="D41" s="52">
        <f>IF(H39=0,IF(D39-D40&gt;0,D39-D40+H40,0),IF(H39-H40&lt;0,H40-H39+D39,0))</f>
        <v>51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6532</v>
      </c>
      <c r="D42" s="53">
        <f>D33+D35+D39</f>
        <v>4246</v>
      </c>
      <c r="E42" s="128" t="s">
        <v>380</v>
      </c>
      <c r="F42" s="129" t="s">
        <v>381</v>
      </c>
      <c r="G42" s="53">
        <f>G39+G33</f>
        <v>6532</v>
      </c>
      <c r="H42" s="53">
        <f>H39+H33</f>
        <v>4246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39528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1">
      <selection activeCell="C11" sqref="C1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Ай Ти Ди Нетуърк АД</v>
      </c>
      <c r="C4" s="541" t="s">
        <v>2</v>
      </c>
      <c r="D4" s="541">
        <f>'справка №1-БАЛАНС'!H3</f>
        <v>115100705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39447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172+41+6207+188+8-257</f>
        <v>6359</v>
      </c>
      <c r="D10" s="54">
        <f>4648</f>
        <v>4648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-94-1-43-7038-593+1700-13-4</f>
        <v>-6086</v>
      </c>
      <c r="D11" s="54">
        <f>-2938</f>
        <v>-2938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-185-20-24-63-12-16+6-1</f>
        <v>-315</v>
      </c>
      <c r="D13" s="54">
        <f>-249</f>
        <v>-249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-92-1</f>
        <v>-93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-7</v>
      </c>
      <c r="D15" s="54">
        <f>-9</f>
        <v>-9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f>-13-1</f>
        <v>-14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</v>
      </c>
      <c r="D19" s="54">
        <f>-18</f>
        <v>-18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-164</v>
      </c>
      <c r="D20" s="55">
        <f>SUM(D10:D19)</f>
        <v>1434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f>-2008*1.2+710</f>
        <v>-1699.6</v>
      </c>
      <c r="D22" s="54">
        <f>-392</f>
        <v>-392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257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f>-700-391-250</f>
        <v>-1341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250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42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-710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>
        <f>4</f>
        <v>4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17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-3184.6</v>
      </c>
      <c r="D32" s="55">
        <f>SUM(D22:D31)</f>
        <v>-388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f>4402</f>
        <v>4402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>
        <f>-118</f>
        <v>-118</v>
      </c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f>-778</f>
        <v>-778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f>-40</f>
        <v>-40</v>
      </c>
      <c r="E38" s="130"/>
      <c r="F38" s="130"/>
    </row>
    <row r="39" spans="1:6" ht="12">
      <c r="A39" s="332" t="s">
        <v>442</v>
      </c>
      <c r="B39" s="333" t="s">
        <v>443</v>
      </c>
      <c r="C39" s="54">
        <f>-409</f>
        <v>-409</v>
      </c>
      <c r="D39" s="54">
        <f>-114</f>
        <v>-114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f>-19</f>
        <v>-19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-409</v>
      </c>
      <c r="D42" s="55">
        <f>SUM(D34:D41)</f>
        <v>3333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-3757.6</v>
      </c>
      <c r="D43" s="55">
        <f>D42+D32+D20</f>
        <v>4379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4446</v>
      </c>
      <c r="D44" s="132">
        <v>67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688.4000000000001</v>
      </c>
      <c r="D45" s="55">
        <f>D44+D43</f>
        <v>4446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SUM('справка №1-БАЛАНС'!C87:C88)</f>
        <v>685</v>
      </c>
      <c r="D46" s="56">
        <f>SUM('справка №1-БАЛАНС'!D87:D88)</f>
        <v>4436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f>'справка №1-БАЛАНС'!C89</f>
        <v>3</v>
      </c>
      <c r="D47" s="56">
        <f>'справка №1-БАЛАНС'!D89</f>
        <v>10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D1">
      <selection activeCell="S21" sqref="S2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Ай Ти Ди Нетуърк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115100705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39447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500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89</v>
      </c>
      <c r="J11" s="58">
        <f>'справка №1-БАЛАНС'!H29+'справка №1-БАЛАНС'!H32</f>
        <v>0</v>
      </c>
      <c r="K11" s="60"/>
      <c r="L11" s="344">
        <f>SUM(C11:K11)</f>
        <v>589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500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89</v>
      </c>
      <c r="J15" s="61">
        <f t="shared" si="2"/>
        <v>0</v>
      </c>
      <c r="K15" s="61">
        <f t="shared" si="2"/>
        <v>0</v>
      </c>
      <c r="L15" s="344">
        <f t="shared" si="1"/>
        <v>589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56.7</v>
      </c>
      <c r="J16" s="345">
        <f>+'справка №1-БАЛАНС'!G32</f>
        <v>0</v>
      </c>
      <c r="K16" s="60"/>
      <c r="L16" s="344">
        <f t="shared" si="1"/>
        <v>56.7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500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145.7</v>
      </c>
      <c r="J29" s="59">
        <f t="shared" si="6"/>
        <v>0</v>
      </c>
      <c r="K29" s="59">
        <f t="shared" si="6"/>
        <v>0</v>
      </c>
      <c r="L29" s="344">
        <f t="shared" si="1"/>
        <v>645.7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500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145.7</v>
      </c>
      <c r="J32" s="59">
        <f t="shared" si="7"/>
        <v>0</v>
      </c>
      <c r="K32" s="59">
        <f t="shared" si="7"/>
        <v>0</v>
      </c>
      <c r="L32" s="344">
        <f t="shared" si="1"/>
        <v>645.7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J15" sqref="J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Ай Ти Ди Нетуърк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115100705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39447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>
        <v>122</v>
      </c>
      <c r="F10" s="189"/>
      <c r="G10" s="74">
        <f aca="true" t="shared" si="2" ref="G10:G39">D10+E10-F10</f>
        <v>122</v>
      </c>
      <c r="H10" s="65"/>
      <c r="I10" s="65"/>
      <c r="J10" s="74">
        <f aca="true" t="shared" si="3" ref="J10:J39">G10+H10-I10</f>
        <v>122</v>
      </c>
      <c r="K10" s="65"/>
      <c r="L10" s="65">
        <v>4</v>
      </c>
      <c r="M10" s="65"/>
      <c r="N10" s="74">
        <f aca="true" t="shared" si="4" ref="N10:N39">K10+L10-M10</f>
        <v>4</v>
      </c>
      <c r="O10" s="65"/>
      <c r="P10" s="65"/>
      <c r="Q10" s="74">
        <f t="shared" si="0"/>
        <v>4</v>
      </c>
      <c r="R10" s="74">
        <f t="shared" si="1"/>
        <v>118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1189</v>
      </c>
      <c r="E11" s="189">
        <v>456</v>
      </c>
      <c r="F11" s="189">
        <v>33</v>
      </c>
      <c r="G11" s="74">
        <f t="shared" si="2"/>
        <v>1612</v>
      </c>
      <c r="H11" s="65"/>
      <c r="I11" s="65"/>
      <c r="J11" s="74">
        <f t="shared" si="3"/>
        <v>1612</v>
      </c>
      <c r="K11" s="65">
        <v>754</v>
      </c>
      <c r="L11" s="65">
        <v>240</v>
      </c>
      <c r="M11" s="65"/>
      <c r="N11" s="74">
        <f t="shared" si="4"/>
        <v>994</v>
      </c>
      <c r="O11" s="65"/>
      <c r="P11" s="65"/>
      <c r="Q11" s="74">
        <f t="shared" si="0"/>
        <v>994</v>
      </c>
      <c r="R11" s="74">
        <f t="shared" si="1"/>
        <v>618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557</v>
      </c>
      <c r="E12" s="189">
        <v>227</v>
      </c>
      <c r="F12" s="189">
        <v>150</v>
      </c>
      <c r="G12" s="74">
        <f t="shared" si="2"/>
        <v>634</v>
      </c>
      <c r="H12" s="65"/>
      <c r="I12" s="65"/>
      <c r="J12" s="74">
        <f t="shared" si="3"/>
        <v>634</v>
      </c>
      <c r="K12" s="65">
        <v>160</v>
      </c>
      <c r="L12" s="65">
        <v>25</v>
      </c>
      <c r="M12" s="65">
        <v>16</v>
      </c>
      <c r="N12" s="74">
        <f t="shared" si="4"/>
        <v>169</v>
      </c>
      <c r="O12" s="65"/>
      <c r="P12" s="65"/>
      <c r="Q12" s="74">
        <f t="shared" si="0"/>
        <v>169</v>
      </c>
      <c r="R12" s="74">
        <f t="shared" si="1"/>
        <v>465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100</v>
      </c>
      <c r="E13" s="189">
        <v>182</v>
      </c>
      <c r="F13" s="189">
        <v>100</v>
      </c>
      <c r="G13" s="74">
        <f t="shared" si="2"/>
        <v>182</v>
      </c>
      <c r="H13" s="65"/>
      <c r="I13" s="65"/>
      <c r="J13" s="74">
        <f t="shared" si="3"/>
        <v>182</v>
      </c>
      <c r="K13" s="65">
        <v>54</v>
      </c>
      <c r="L13" s="65">
        <v>48</v>
      </c>
      <c r="M13" s="65">
        <v>79</v>
      </c>
      <c r="N13" s="74">
        <f t="shared" si="4"/>
        <v>23</v>
      </c>
      <c r="O13" s="65"/>
      <c r="P13" s="65"/>
      <c r="Q13" s="74">
        <f t="shared" si="0"/>
        <v>23</v>
      </c>
      <c r="R13" s="74">
        <f t="shared" si="1"/>
        <v>159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344</v>
      </c>
      <c r="E14" s="189">
        <v>118</v>
      </c>
      <c r="F14" s="189">
        <v>46</v>
      </c>
      <c r="G14" s="74">
        <f t="shared" si="2"/>
        <v>416</v>
      </c>
      <c r="H14" s="65"/>
      <c r="I14" s="65"/>
      <c r="J14" s="74">
        <f t="shared" si="3"/>
        <v>416</v>
      </c>
      <c r="K14" s="65">
        <v>185</v>
      </c>
      <c r="L14" s="65">
        <v>66</v>
      </c>
      <c r="M14" s="65">
        <v>9</v>
      </c>
      <c r="N14" s="74">
        <f t="shared" si="4"/>
        <v>242</v>
      </c>
      <c r="O14" s="65"/>
      <c r="P14" s="65"/>
      <c r="Q14" s="74">
        <f t="shared" si="0"/>
        <v>242</v>
      </c>
      <c r="R14" s="74">
        <f t="shared" si="1"/>
        <v>174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>
        <v>56</v>
      </c>
      <c r="F15" s="457"/>
      <c r="G15" s="74">
        <f t="shared" si="2"/>
        <v>56</v>
      </c>
      <c r="H15" s="458"/>
      <c r="I15" s="458"/>
      <c r="J15" s="74">
        <f t="shared" si="3"/>
        <v>56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>
        <v>47</v>
      </c>
      <c r="F16" s="189"/>
      <c r="G16" s="74">
        <f t="shared" si="2"/>
        <v>47</v>
      </c>
      <c r="H16" s="65"/>
      <c r="I16" s="65"/>
      <c r="J16" s="74">
        <f t="shared" si="3"/>
        <v>47</v>
      </c>
      <c r="K16" s="65"/>
      <c r="L16" s="65">
        <v>2</v>
      </c>
      <c r="M16" s="65"/>
      <c r="N16" s="74">
        <f t="shared" si="4"/>
        <v>2</v>
      </c>
      <c r="O16" s="65"/>
      <c r="P16" s="65"/>
      <c r="Q16" s="74">
        <f aca="true" t="shared" si="5" ref="Q16:Q25">N16+O16-P16</f>
        <v>2</v>
      </c>
      <c r="R16" s="74">
        <f aca="true" t="shared" si="6" ref="R16:R25">J16-Q16</f>
        <v>45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2190</v>
      </c>
      <c r="E17" s="194">
        <f>SUM(E9:E16)</f>
        <v>1208</v>
      </c>
      <c r="F17" s="194">
        <f>SUM(F9:F16)</f>
        <v>329</v>
      </c>
      <c r="G17" s="74">
        <f t="shared" si="2"/>
        <v>3069</v>
      </c>
      <c r="H17" s="75">
        <f>SUM(H9:H16)</f>
        <v>0</v>
      </c>
      <c r="I17" s="75">
        <f>SUM(I9:I16)</f>
        <v>0</v>
      </c>
      <c r="J17" s="74">
        <f t="shared" si="3"/>
        <v>3069</v>
      </c>
      <c r="K17" s="75">
        <f>SUM(K9:K16)</f>
        <v>1153</v>
      </c>
      <c r="L17" s="75">
        <f>SUM(L9:L16)</f>
        <v>385</v>
      </c>
      <c r="M17" s="75">
        <f>SUM(M9:M16)</f>
        <v>104</v>
      </c>
      <c r="N17" s="74">
        <f t="shared" si="4"/>
        <v>1434</v>
      </c>
      <c r="O17" s="75">
        <f>SUM(O9:O16)</f>
        <v>0</v>
      </c>
      <c r="P17" s="75">
        <f>SUM(P9:P16)</f>
        <v>0</v>
      </c>
      <c r="Q17" s="74">
        <f t="shared" si="5"/>
        <v>1434</v>
      </c>
      <c r="R17" s="74">
        <f t="shared" si="6"/>
        <v>1635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97</v>
      </c>
      <c r="E21" s="189"/>
      <c r="F21" s="189"/>
      <c r="G21" s="74">
        <f t="shared" si="2"/>
        <v>97</v>
      </c>
      <c r="H21" s="65"/>
      <c r="I21" s="65"/>
      <c r="J21" s="74">
        <f t="shared" si="3"/>
        <v>97</v>
      </c>
      <c r="K21" s="65">
        <v>5</v>
      </c>
      <c r="L21" s="65">
        <v>5</v>
      </c>
      <c r="M21" s="65"/>
      <c r="N21" s="74">
        <f t="shared" si="4"/>
        <v>10</v>
      </c>
      <c r="O21" s="65"/>
      <c r="P21" s="65"/>
      <c r="Q21" s="74">
        <f t="shared" si="5"/>
        <v>10</v>
      </c>
      <c r="R21" s="74">
        <f t="shared" si="6"/>
        <v>87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148</v>
      </c>
      <c r="E22" s="189">
        <v>9</v>
      </c>
      <c r="F22" s="189">
        <v>9</v>
      </c>
      <c r="G22" s="74">
        <f t="shared" si="2"/>
        <v>148</v>
      </c>
      <c r="H22" s="65"/>
      <c r="I22" s="65"/>
      <c r="J22" s="74">
        <f t="shared" si="3"/>
        <v>148</v>
      </c>
      <c r="K22" s="65">
        <v>85</v>
      </c>
      <c r="L22" s="65">
        <v>63</v>
      </c>
      <c r="M22" s="65">
        <v>4</v>
      </c>
      <c r="N22" s="74">
        <f t="shared" si="4"/>
        <v>144</v>
      </c>
      <c r="O22" s="65"/>
      <c r="P22" s="65"/>
      <c r="Q22" s="74">
        <f t="shared" si="5"/>
        <v>144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245</v>
      </c>
      <c r="E25" s="190">
        <f aca="true" t="shared" si="7" ref="E25:P25">SUM(E21:E24)</f>
        <v>9</v>
      </c>
      <c r="F25" s="190">
        <f t="shared" si="7"/>
        <v>9</v>
      </c>
      <c r="G25" s="67">
        <f t="shared" si="2"/>
        <v>245</v>
      </c>
      <c r="H25" s="66">
        <f t="shared" si="7"/>
        <v>0</v>
      </c>
      <c r="I25" s="66">
        <f t="shared" si="7"/>
        <v>0</v>
      </c>
      <c r="J25" s="67">
        <f t="shared" si="3"/>
        <v>245</v>
      </c>
      <c r="K25" s="66">
        <f t="shared" si="7"/>
        <v>90</v>
      </c>
      <c r="L25" s="66">
        <f t="shared" si="7"/>
        <v>68</v>
      </c>
      <c r="M25" s="66">
        <f t="shared" si="7"/>
        <v>4</v>
      </c>
      <c r="N25" s="67">
        <f t="shared" si="4"/>
        <v>154</v>
      </c>
      <c r="O25" s="66">
        <f t="shared" si="7"/>
        <v>0</v>
      </c>
      <c r="P25" s="66">
        <f t="shared" si="7"/>
        <v>0</v>
      </c>
      <c r="Q25" s="67">
        <f t="shared" si="5"/>
        <v>154</v>
      </c>
      <c r="R25" s="67">
        <f t="shared" si="6"/>
        <v>91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1210</v>
      </c>
      <c r="F27" s="192">
        <f t="shared" si="8"/>
        <v>0</v>
      </c>
      <c r="G27" s="71">
        <f t="shared" si="2"/>
        <v>1210</v>
      </c>
      <c r="H27" s="70">
        <f t="shared" si="8"/>
        <v>0</v>
      </c>
      <c r="I27" s="70">
        <f t="shared" si="8"/>
        <v>0</v>
      </c>
      <c r="J27" s="71">
        <f t="shared" si="3"/>
        <v>1210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1210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>
        <v>500</v>
      </c>
      <c r="F28" s="189"/>
      <c r="G28" s="74">
        <f t="shared" si="2"/>
        <v>500</v>
      </c>
      <c r="H28" s="65"/>
      <c r="I28" s="65"/>
      <c r="J28" s="74">
        <f t="shared" si="3"/>
        <v>500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>
        <v>710</v>
      </c>
      <c r="F29" s="189"/>
      <c r="G29" s="74">
        <f t="shared" si="2"/>
        <v>710</v>
      </c>
      <c r="H29" s="72"/>
      <c r="I29" s="72"/>
      <c r="J29" s="74">
        <f t="shared" si="3"/>
        <v>710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710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1210</v>
      </c>
      <c r="F38" s="194">
        <f t="shared" si="12"/>
        <v>0</v>
      </c>
      <c r="G38" s="74">
        <f t="shared" si="2"/>
        <v>1210</v>
      </c>
      <c r="H38" s="75">
        <f t="shared" si="12"/>
        <v>0</v>
      </c>
      <c r="I38" s="75">
        <f t="shared" si="12"/>
        <v>0</v>
      </c>
      <c r="J38" s="74">
        <f t="shared" si="3"/>
        <v>1210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1210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2435</v>
      </c>
      <c r="E40" s="438">
        <f>E17+E18+E19+E25+E38+E39</f>
        <v>2427</v>
      </c>
      <c r="F40" s="438">
        <f aca="true" t="shared" si="13" ref="F40:R40">F17+F18+F19+F25+F38+F39</f>
        <v>338</v>
      </c>
      <c r="G40" s="438">
        <f t="shared" si="13"/>
        <v>4524</v>
      </c>
      <c r="H40" s="438">
        <f t="shared" si="13"/>
        <v>0</v>
      </c>
      <c r="I40" s="438">
        <f t="shared" si="13"/>
        <v>0</v>
      </c>
      <c r="J40" s="438">
        <f t="shared" si="13"/>
        <v>4524</v>
      </c>
      <c r="K40" s="438">
        <f t="shared" si="13"/>
        <v>1243</v>
      </c>
      <c r="L40" s="438">
        <f t="shared" si="13"/>
        <v>453</v>
      </c>
      <c r="M40" s="438">
        <f t="shared" si="13"/>
        <v>108</v>
      </c>
      <c r="N40" s="438">
        <f t="shared" si="13"/>
        <v>1588</v>
      </c>
      <c r="O40" s="438">
        <f t="shared" si="13"/>
        <v>0</v>
      </c>
      <c r="P40" s="438">
        <f t="shared" si="13"/>
        <v>0</v>
      </c>
      <c r="Q40" s="438">
        <f t="shared" si="13"/>
        <v>1588</v>
      </c>
      <c r="R40" s="438">
        <f t="shared" si="13"/>
        <v>2936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view="pageBreakPreview" zoomScale="60" workbookViewId="0" topLeftCell="A1">
      <selection activeCell="D16" sqref="D1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Ай Ти Ди Нетуърк АД</v>
      </c>
      <c r="C3" s="620"/>
      <c r="D3" s="526" t="s">
        <v>2</v>
      </c>
      <c r="E3" s="107">
        <f>'справка №1-БАЛАНС'!H3</f>
        <v>115100705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39447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700</v>
      </c>
      <c r="D11" s="119">
        <f>SUM(D12:D14)</f>
        <v>0</v>
      </c>
      <c r="E11" s="120">
        <f>SUM(E12:E14)</f>
        <v>700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700</v>
      </c>
      <c r="D12" s="108">
        <v>0</v>
      </c>
      <c r="E12" s="120">
        <f aca="true" t="shared" si="0" ref="E12:E42">C12-D12</f>
        <v>700</v>
      </c>
      <c r="F12" s="106"/>
    </row>
    <row r="13" spans="1:6" ht="12">
      <c r="A13" s="396" t="s">
        <v>624</v>
      </c>
      <c r="B13" s="397" t="s">
        <v>625</v>
      </c>
      <c r="C13" s="108"/>
      <c r="D13" s="108">
        <f>C13</f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>
        <f>C14</f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391</v>
      </c>
      <c r="D15" s="108">
        <v>0</v>
      </c>
      <c r="E15" s="120">
        <f t="shared" si="0"/>
        <v>391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1091</v>
      </c>
      <c r="D19" s="104">
        <f>D11+D15+D16</f>
        <v>0</v>
      </c>
      <c r="E19" s="118">
        <f>E11+E15+E16</f>
        <v>1091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12</v>
      </c>
      <c r="D24" s="119">
        <f>SUM(D25:D27)</f>
        <v>12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f>'справка №1-БАЛАНС'!C67</f>
        <v>12</v>
      </c>
      <c r="D25" s="108">
        <f>C25</f>
        <v>12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>
        <f aca="true" t="shared" si="1" ref="D26:D32">C26</f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>
        <f t="shared" si="1"/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</f>
        <v>1426</v>
      </c>
      <c r="D28" s="108">
        <f t="shared" si="1"/>
        <v>1426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'справка №1-БАЛАНС'!C69</f>
        <v>71</v>
      </c>
      <c r="D29" s="108">
        <f t="shared" si="1"/>
        <v>71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>
        <f t="shared" si="1"/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>
        <f t="shared" si="1"/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>
        <f t="shared" si="1"/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f>'справка №1-БАЛАНС'!C72</f>
        <v>0</v>
      </c>
      <c r="D34" s="108">
        <f>C34</f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>
        <f>C36</f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>
        <f>C37</f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>
        <f>C39</f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>
        <f>C40</f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>
        <f>C41</f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'справка №1-БАЛАНС'!C74</f>
        <v>1</v>
      </c>
      <c r="D42" s="108">
        <f>C42</f>
        <v>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1510</v>
      </c>
      <c r="D43" s="104">
        <f>D24+D28+D29+D31+D30+D32+D33+D38</f>
        <v>1510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2601</v>
      </c>
      <c r="D44" s="103">
        <f>D43+D21+D19+D9</f>
        <v>1510</v>
      </c>
      <c r="E44" s="118">
        <f>E43+E21+E19+E9</f>
        <v>1091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2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2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2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2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2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2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2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2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2"/>
        <v>0</v>
      </c>
      <c r="F62" s="110"/>
    </row>
    <row r="63" spans="1:6" ht="12">
      <c r="A63" s="396" t="s">
        <v>706</v>
      </c>
      <c r="B63" s="397" t="s">
        <v>707</v>
      </c>
      <c r="C63" s="108">
        <v>4402</v>
      </c>
      <c r="D63" s="108"/>
      <c r="E63" s="119">
        <f t="shared" si="2"/>
        <v>4402</v>
      </c>
      <c r="F63" s="110">
        <v>4402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2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2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4402</v>
      </c>
      <c r="D66" s="103">
        <f>D52+D56+D61+D62+D63+D64</f>
        <v>0</v>
      </c>
      <c r="E66" s="119">
        <f t="shared" si="2"/>
        <v>4402</v>
      </c>
      <c r="F66" s="103">
        <f>F52+F56+F61+F62+F63+F64</f>
        <v>4402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2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2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2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2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2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2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2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2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2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2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2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2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1091</v>
      </c>
      <c r="D85" s="104">
        <f>SUM(D86:D90)+D94</f>
        <v>1091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2</v>
      </c>
      <c r="D86" s="108">
        <v>2</v>
      </c>
      <c r="E86" s="119">
        <f t="shared" si="2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956</v>
      </c>
      <c r="D87" s="108">
        <f>C87</f>
        <v>956</v>
      </c>
      <c r="E87" s="119">
        <f t="shared" si="2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6</v>
      </c>
      <c r="D88" s="108">
        <v>6</v>
      </c>
      <c r="E88" s="119">
        <f t="shared" si="2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22</v>
      </c>
      <c r="D89" s="108">
        <f>C89</f>
        <v>22</v>
      </c>
      <c r="E89" s="119">
        <f t="shared" si="2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97</v>
      </c>
      <c r="D90" s="103">
        <f>SUM(D91:D93)</f>
        <v>97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2"/>
        <v>0</v>
      </c>
      <c r="F91" s="108"/>
    </row>
    <row r="92" spans="1:6" ht="12">
      <c r="A92" s="396" t="s">
        <v>663</v>
      </c>
      <c r="B92" s="397" t="s">
        <v>757</v>
      </c>
      <c r="C92" s="108">
        <f>'справка №1-БАЛАНС'!G68</f>
        <v>97</v>
      </c>
      <c r="D92" s="108">
        <v>97</v>
      </c>
      <c r="E92" s="119">
        <f t="shared" si="2"/>
        <v>0</v>
      </c>
      <c r="F92" s="108"/>
    </row>
    <row r="93" spans="1:6" ht="12">
      <c r="A93" s="396" t="s">
        <v>667</v>
      </c>
      <c r="B93" s="397" t="s">
        <v>758</v>
      </c>
      <c r="C93" s="108">
        <f>'справка №1-БАЛАНС'!G69</f>
        <v>0</v>
      </c>
      <c r="D93" s="108">
        <f>C93</f>
        <v>0</v>
      </c>
      <c r="E93" s="119">
        <f t="shared" si="2"/>
        <v>0</v>
      </c>
      <c r="F93" s="108"/>
    </row>
    <row r="94" spans="1:6" ht="12">
      <c r="A94" s="396" t="s">
        <v>759</v>
      </c>
      <c r="B94" s="397" t="s">
        <v>760</v>
      </c>
      <c r="C94" s="108">
        <v>8</v>
      </c>
      <c r="D94" s="108">
        <v>8</v>
      </c>
      <c r="E94" s="119">
        <f t="shared" si="2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2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1091</v>
      </c>
      <c r="D96" s="104">
        <f>D85+D80+D75+D71+D95</f>
        <v>1091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5493</v>
      </c>
      <c r="D97" s="104">
        <f>D96+D68+D66</f>
        <v>1091</v>
      </c>
      <c r="E97" s="104">
        <f>E96+E68+E66</f>
        <v>4402</v>
      </c>
      <c r="F97" s="104">
        <f>F96+F68+F66</f>
        <v>4402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03937007874015748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33" sqref="F3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Ай Ти Ди Нетуърк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115100705</v>
      </c>
    </row>
    <row r="5" spans="1:9" ht="15">
      <c r="A5" s="501" t="s">
        <v>5</v>
      </c>
      <c r="B5" s="622">
        <f>'справка №1-БАЛАНС'!E5</f>
        <v>39447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C30" sqref="C30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Ай Ти Ди Нетуърк АД</v>
      </c>
      <c r="C5" s="628"/>
      <c r="D5" s="628"/>
      <c r="E5" s="570" t="s">
        <v>2</v>
      </c>
      <c r="F5" s="451">
        <f>'справка №1-БАЛАНС'!H3</f>
        <v>115100705</v>
      </c>
    </row>
    <row r="6" spans="1:13" ht="15" customHeight="1">
      <c r="A6" s="27" t="s">
        <v>823</v>
      </c>
      <c r="B6" s="629">
        <f>'справка №1-БАЛАНС'!E5</f>
        <v>39447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500</v>
      </c>
      <c r="D12" s="441">
        <v>100</v>
      </c>
      <c r="E12" s="441"/>
      <c r="F12" s="443">
        <f>C12-E12</f>
        <v>500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500</v>
      </c>
      <c r="D27" s="429"/>
      <c r="E27" s="429">
        <f>SUM(E12:E26)</f>
        <v>0</v>
      </c>
      <c r="F27" s="442">
        <f>SUM(F12:F26)</f>
        <v>500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867</v>
      </c>
      <c r="B29" s="37"/>
      <c r="C29" s="441">
        <v>5</v>
      </c>
      <c r="D29" s="441">
        <v>50</v>
      </c>
      <c r="E29" s="441"/>
      <c r="F29" s="443">
        <f aca="true" t="shared" si="1" ref="F29:F43">C29-E29</f>
        <v>5</v>
      </c>
    </row>
    <row r="30" spans="1:6" ht="12.75">
      <c r="A30" s="36" t="s">
        <v>871</v>
      </c>
      <c r="B30" s="40"/>
      <c r="C30" s="441">
        <v>10</v>
      </c>
      <c r="D30" s="441">
        <v>50</v>
      </c>
      <c r="E30" s="441"/>
      <c r="F30" s="443">
        <f t="shared" si="1"/>
        <v>10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15</v>
      </c>
      <c r="D44" s="429"/>
      <c r="E44" s="429">
        <f>SUM(E29:E43)</f>
        <v>0</v>
      </c>
      <c r="F44" s="442">
        <f>SUM(F29:F43)</f>
        <v>15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515</v>
      </c>
      <c r="D79" s="429"/>
      <c r="E79" s="429">
        <f>E78+E61+E44+E27</f>
        <v>0</v>
      </c>
      <c r="F79" s="442">
        <f>F78+F61+F44+F27</f>
        <v>515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43 C133:F147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2008-03-27T15:56:56Z</cp:lastPrinted>
  <dcterms:created xsi:type="dcterms:W3CDTF">2000-06-29T12:02:40Z</dcterms:created>
  <dcterms:modified xsi:type="dcterms:W3CDTF">2008-03-27T15:58:22Z</dcterms:modified>
  <cp:category/>
  <cp:version/>
  <cp:contentType/>
  <cp:contentStatus/>
</cp:coreProperties>
</file>