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No 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<sst xmlns="http://schemas.openxmlformats.org/spreadsheetml/2006/main" count="1073" uniqueCount="893">
  <si>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</si>
  <si>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</si>
  <si>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</si>
  <si>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</si>
  <si>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</si>
  <si>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</si>
  <si>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</si>
  <si>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</si>
  <si>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</si>
  <si>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</si>
  <si>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</si>
  <si>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</si>
  <si>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</si>
  <si>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</si>
  <si>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</si>
  <si>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</si>
  <si>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</si>
  <si>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</si>
  <si>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</si>
  <si>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</si>
  <si>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</si>
  <si>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</si>
  <si>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</si>
  <si>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</si>
  <si>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</si>
  <si>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</si>
  <si>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</si>
  <si>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</si>
  <si>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</si>
  <si>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</si>
  <si>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</si>
  <si>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</si>
  <si>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</si>
  <si>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</si>
  <si>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</si>
  <si>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</si>
  <si>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</si>
  <si>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</si>
  <si>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</si>
  <si>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</si>
  <si>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</si>
  <si>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</si>
  <si>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</si>
  <si>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</si>
  <si>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</si>
  <si>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</si>
  <si>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</si>
  <si>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</si>
  <si>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</si>
  <si>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</si>
  <si>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</si>
  <si>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</si>
  <si>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</si>
  <si>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</si>
  <si>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</si>
  <si>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</si>
  <si>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</si>
  <si>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</si>
  <si>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</si>
  <si>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</si>
  <si>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</si>
  <si>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</si>
  <si>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</si>
  <si>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</si>
  <si>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</si>
  <si>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</si>
  <si>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</si>
  <si>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</si>
  <si>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</si>
  <si>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</si>
  <si>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</si>
  <si>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</si>
  <si>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</si>
  <si>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</si>
  <si>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</si>
  <si>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</si>
  <si>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</si>
  <si>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</si>
  <si>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</si>
  <si>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</si>
  <si>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</si>
  <si>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</si>
  <si>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</si>
  <si>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</si>
  <si>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</si>
  <si>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</si>
  <si>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</si>
  <si>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</si>
  <si>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</si>
  <si>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</si>
  <si>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</si>
  <si>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</si>
  <si>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</si>
  <si>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</si>
  <si>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</si>
  <si>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</si>
  <si>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</si>
  <si>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</si>
  <si>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</si>
  <si>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</si>
  <si>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</si>
  <si>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</si>
  <si>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</si>
  <si>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</si>
  <si>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</si>
  <si>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</si>
  <si>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</si>
  <si>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</si>
  <si>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</si>
  <si>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</si>
  <si>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</si>
  <si>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</si>
  <si>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</si>
  <si>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</si>
  <si>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</si>
  <si>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</si>
  <si>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</si>
  <si>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</si>
  <si>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</si>
  <si>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</si>
  <si>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</si>
  <si>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</si>
  <si>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</si>
  <si>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</si>
  <si>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</si>
  <si>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</si>
  <si>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</si>
  <si>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</si>
  <si>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</si>
  <si>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</si>
  <si>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</si>
  <si>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</si>
  <si>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</si>
  <si>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</si>
  <si>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</si>
  <si>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</si>
  <si>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</si>
  <si>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</si>
  <si>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</si>
  <si>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</si>
  <si>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</si>
  <si>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</si>
  <si>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</si>
  <si>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</si>
  <si>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</si>
  <si>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</si>
  <si>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</si>
  <si>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</si>
  <si>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</si>
  <si>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</si>
  <si>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</si>
  <si>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</si>
  <si>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</si>
  <si>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</si>
  <si>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</si>
  <si>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</si>
  <si>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</si>
  <si>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</si>
  <si>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</si>
  <si>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</si>
  <si>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</si>
  <si>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</si>
  <si>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</si>
  <si>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</si>
  <si>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</si>
  <si>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</si>
  <si>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</si>
  <si>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</si>
  <si>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</si>
  <si>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</si>
  <si>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</si>
  <si>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</si>
  <si>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</si>
  <si>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</si>
  <si>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</si>
  <si>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</si>
  <si>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</si>
  <si>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</si>
  <si>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</si>
  <si>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</si>
  <si>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</si>
  <si>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</si>
  <si>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</si>
  <si>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</si>
  <si>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</si>
  <si>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</si>
  <si>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</si>
  <si>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</si>
  <si>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</si>
  <si>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</si>
  <si>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</si>
  <si>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</si>
  <si>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</si>
  <si>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</si>
  <si>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</si>
  <si>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</si>
  <si>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</si>
  <si>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</si>
  <si>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</si>
  <si>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</si>
  <si>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</si>
  <si>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</si>
  <si>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</si>
  <si>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</si>
  <si>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</si>
  <si>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</si>
  <si>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</si>
  <si>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</si>
  <si>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</si>
  <si>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</si>
  <si>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</si>
  <si>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</si>
  <si>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</si>
  <si>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</si>
  <si>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</si>
  <si>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</si>
  <si>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</si>
  <si>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</si>
  <si>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</si>
  <si>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</si>
  <si>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</si>
  <si>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</si>
  <si>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</si>
  <si>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</si>
  <si>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</si>
  <si>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</si>
  <si>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</si>
  <si>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</si>
  <si>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</si>
  <si>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</si>
  <si>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</si>
  <si>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</si>
  <si>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</si>
  <si>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</si>
  <si>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</si>
  <si>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</si>
  <si>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</si>
  <si>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</si>
  <si>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</si>
  <si>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</si>
  <si>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</si>
  <si>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</si>
  <si>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</si>
  <si>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</si>
  <si>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</si>
  <si>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</si>
  <si>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</si>
  <si>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</si>
  <si>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</si>
  <si>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</si>
  <si>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</si>
  <si>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</si>
  <si>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</si>
  <si>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</si>
  <si>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</si>
  <si>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</si>
  <si>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</si>
  <si>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</si>
  <si>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</si>
  <si>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</si>
  <si>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</si>
  <si>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</si>
  <si>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</si>
  <si>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</si>
  <si>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</si>
  <si>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</si>
  <si>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</si>
  <si>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</si>
  <si>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</si>
  <si>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</si>
  <si>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</si>
  <si>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</si>
  <si>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</si>
  <si>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</si>
  <si>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</si>
  <si>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</si>
  <si>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</si>
  <si>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</si>
  <si>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</si>
  <si>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</si>
  <si>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</si>
  <si>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</si>
  <si>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</si>
  <si>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</si>
  <si>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</si>
  <si>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</si>
  <si>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</si>
  <si>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</si>
  <si>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</si>
  <si>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</si>
  <si>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</si>
  <si>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</si>
  <si>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</si>
  <si>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</si>
  <si>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</si>
  <si>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</si>
  <si>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</si>
  <si>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</si>
  <si>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</si>
  <si>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</si>
  <si>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</si>
  <si>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</si>
  <si>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</si>
  <si>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</si>
  <si>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</si>
  <si>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</si>
  <si>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</si>
  <si>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</si>
  <si>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</si>
  <si>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</si>
  <si>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</si>
  <si>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</si>
  <si>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</si>
  <si>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</si>
  <si>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</si>
  <si>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</si>
  <si>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</si>
  <si>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</si>
  <si>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</si>
  <si>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</si>
  <si>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</si>
  <si>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</si>
  <si>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</si>
  <si>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</si>
  <si>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</si>
  <si>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</si>
  <si>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</si>
  <si>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</si>
  <si>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</si>
  <si>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</si>
  <si>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</si>
  <si>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</si>
  <si>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</si>
  <si>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</si>
  <si>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</si>
  <si>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</si>
  <si>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</si>
  <si>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</si>
  <si>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</si>
  <si>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</si>
  <si>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</si>
  <si>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</si>
  <si>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</si>
  <si>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</si>
  <si>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</si>
  <si>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</si>
  <si>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</si>
  <si>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</si>
  <si>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</si>
  <si>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</si>
  <si>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</si>
  <si>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</si>
  <si>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</si>
  <si>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</si>
  <si>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</si>
  <si>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</si>
  <si>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</si>
  <si>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</si>
  <si>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</si>
  <si>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</si>
  <si>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</si>
  <si>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</si>
  <si>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</si>
  <si>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</si>
  <si>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</si>
  <si>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</si>
  <si>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</si>
  <si>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</si>
  <si>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</si>
  <si>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</si>
  <si>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</si>
  <si>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</si>
  <si>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</si>
  <si>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</si>
  <si>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</si>
  <si>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</si>
  <si>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</si>
  <si>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</si>
  <si>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</si>
  <si>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</si>
  <si>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</si>
  <si>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</si>
  <si>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</si>
  <si>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</si>
  <si>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</si>
  <si>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</si>
  <si>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</si>
  <si>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</si>
  <si>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</si>
  <si>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</si>
  <si>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</si>
  <si>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</si>
  <si>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</si>
  <si>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</si>
  <si>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</si>
  <si>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</si>
  <si>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</si>
  <si>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</si>
  <si>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</si>
  <si>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</si>
  <si>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</si>
  <si>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</si>
  <si>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</si>
  <si>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</si>
  <si>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</si>
  <si>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</si>
  <si>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</si>
  <si>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</si>
  <si>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</si>
  <si>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</si>
  <si>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</si>
  <si>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</si>
  <si>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</si>
  <si>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</si>
  <si>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</si>
  <si>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</si>
  <si>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</si>
  <si>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</si>
  <si>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</si>
  <si>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</si>
  <si>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</si>
  <si>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</si>
  <si>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</si>
  <si>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</si>
  <si>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</si>
  <si>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</si>
  <si>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</si>
  <si>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</si>
  <si>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</si>
  <si>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</si>
  <si>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</si>
  <si>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</si>
  <si>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</si>
  <si>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</si>
  <si>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</si>
  <si>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</si>
  <si>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</si>
  <si>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</si>
  <si>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</si>
  <si>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</si>
  <si>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</si>
  <si>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</si>
  <si>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</si>
  <si>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</si>
  <si>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</si>
  <si>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</si>
  <si>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</si>
  <si>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</si>
  <si>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</si>
  <si>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</si>
  <si>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</si>
  <si>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</si>
  <si>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</si>
  <si>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</si>
  <si>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</si>
  <si>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</si>
  <si>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</si>
  <si>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</si>
  <si>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</si>
  <si>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</si>
  <si>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</si>
  <si>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</si>
  <si>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</si>
  <si>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</si>
  <si>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</si>
  <si>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</si>
  <si>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</si>
  <si>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</si>
  <si>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</si>
  <si>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</si>
  <si>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</si>
  <si>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</si>
  <si>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</si>
  <si>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</si>
  <si>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</si>
  <si>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</si>
  <si>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</si>
  <si>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</si>
  <si>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</si>
  <si>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</si>
  <si>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</si>
  <si>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</si>
  <si>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</si>
  <si>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</si>
  <si>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</si>
  <si>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</si>
  <si>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</si>
  <si>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</si>
  <si>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</si>
  <si>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</si>
  <si>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</si>
  <si>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</si>
  <si>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</si>
  <si>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</si>
  <si>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</si>
  <si>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</si>
  <si>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</si>
  <si>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</si>
  <si>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</si>
  <si>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</si>
  <si>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</si>
  <si>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</si>
  <si>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</si>
  <si>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</si>
  <si>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</si>
  <si>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</si>
  <si>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</si>
  <si>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</si>
  <si>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</si>
  <si>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</si>
  <si>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</si>
  <si>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</si>
  <si>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</si>
  <si>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</si>
  <si>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</si>
  <si>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</si>
  <si>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</si>
  <si>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</si>
  <si>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</si>
  <si>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</si>
  <si>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</si>
  <si>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</si>
  <si>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</si>
  <si>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</si>
  <si>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</si>
  <si>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</si>
  <si>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</si>
  <si>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</si>
  <si>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</si>
  <si>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</si>
  <si>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</si>
  <si>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</si>
  <si>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</si>
  <si>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</si>
  <si>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</si>
  <si>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</si>
  <si>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</si>
  <si>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</si>
  <si>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</si>
  <si>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</si>
  <si>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</si>
  <si>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</si>
  <si>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</si>
  <si>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</si>
  <si>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</si>
  <si>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</si>
  <si>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</si>
  <si>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</si>
  <si>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</si>
  <si>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</si>
  <si>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</si>
  <si>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</si>
  <si>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</si>
  <si>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</si>
  <si>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</si>
  <si>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</si>
  <si>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</si>
  <si>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</si>
  <si>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</si>
  <si>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</si>
  <si>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</si>
  <si>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</si>
  <si>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</si>
  <si>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</si>
  <si>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</si>
  <si>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</si>
  <si>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</si>
  <si>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</si>
  <si>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</si>
  <si>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</si>
  <si>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</si>
  <si>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</si>
  <si>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</si>
  <si>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</si>
  <si>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</si>
  <si>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</si>
  <si>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</si>
  <si>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</si>
  <si>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</si>
  <si>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</si>
  <si>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</si>
  <si>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</si>
  <si>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</si>
  <si>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</si>
  <si>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</si>
  <si>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</si>
  <si>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</si>
  <si>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</si>
  <si>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</si>
  <si>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</si>
  <si>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</si>
  <si>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</si>
  <si>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</si>
  <si>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</si>
  <si>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</si>
  <si>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</si>
  <si>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</si>
  <si>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</si>
  <si>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</si>
  <si>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</si>
  <si>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</si>
  <si>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</si>
  <si>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</si>
  <si>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</si>
  <si>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</si>
  <si>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</si>
  <si>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</si>
  <si>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</si>
  <si>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</si>
  <si>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</si>
  <si>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</si>
  <si>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</si>
  <si>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</si>
  <si>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</si>
  <si>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</si>
  <si>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</si>
  <si>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</si>
  <si>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</si>
  <si>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</si>
  <si>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</si>
  <si>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</si>
  <si>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</si>
  <si>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</si>
  <si>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</si>
  <si>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</si>
  <si>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</si>
  <si>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</si>
  <si>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</si>
  <si>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</si>
  <si>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</si>
  <si>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</si>
  <si>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</si>
  <si>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</si>
  <si>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</si>
  <si>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</si>
  <si>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</si>
  <si>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</si>
  <si>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</si>
  <si>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</si>
  <si>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</si>
  <si>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</si>
  <si>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</si>
  <si>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</si>
  <si>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</si>
  <si>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</si>
  <si>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</si>
  <si>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</si>
  <si>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</si>
  <si>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</si>
  <si>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</si>
  <si>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</si>
  <si>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</si>
  <si>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</si>
  <si>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</si>
  <si>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</si>
  <si>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</si>
  <si>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</si>
  <si>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</si>
  <si>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</si>
  <si>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</si>
  <si>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</si>
  <si>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</si>
  <si>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</si>
  <si>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</si>
  <si>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</si>
  <si>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</si>
  <si>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</si>
  <si>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</si>
  <si>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</si>
  <si>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</si>
  <si>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</si>
  <si>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</si>
  <si>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</si>
  <si>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</si>
  <si>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</si>
  <si>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</si>
  <si>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</si>
  <si>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</si>
  <si>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</si>
  <si>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</si>
  <si>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</si>
  <si>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</si>
  <si>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</si>
  <si>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</si>
  <si>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</si>
  <si>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</si>
  <si>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</si>
  <si>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</si>
  <si>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</si>
  <si>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</si>
  <si>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</si>
  <si>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</si>
  <si>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</si>
  <si>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</si>
  <si>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</si>
  <si>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</si>
  <si>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</si>
  <si>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</si>
  <si>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</si>
  <si>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</si>
  <si>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</si>
  <si>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</si>
  <si>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</si>
  <si>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</si>
  <si>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</si>
  <si>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</si>
  <si>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</si>
  <si>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</si>
  <si>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</si>
  <si>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</si>
  <si>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</si>
  <si>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</si>
  <si>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</si>
  <si>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</si>
  <si>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</si>
  <si>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</si>
  <si>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</si>
  <si>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</si>
  <si>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</si>
  <si>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</si>
  <si>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</si>
  <si>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</si>
  <si>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</si>
  <si>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</si>
  <si>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</si>
  <si>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</si>
  <si>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</si>
  <si>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</si>
  <si>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</si>
  <si>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</si>
  <si>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</si>
  <si>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</si>
  <si>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</si>
  <si>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</si>
  <si>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</si>
  <si>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</si>
  <si>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</si>
  <si>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</si>
  <si>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</si>
  <si>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</si>
  <si>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</si>
  <si>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</si>
  <si>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</si>
  <si>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</si>
  <si>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</si>
  <si>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</si>
  <si>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</si>
  <si>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</si>
  <si>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</si>
  <si>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</si>
  <si>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</si>
  <si>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</si>
  <si>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</si>
  <si>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</si>
  <si>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</si>
  <si>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</si>
  <si>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</si>
  <si>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</si>
  <si>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</si>
  <si>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</si>
  <si>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</si>
  <si>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</si>
  <si>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</si>
  <si>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</si>
  <si>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</si>
  <si>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</si>
  <si>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</si>
  <si>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</si>
  <si>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</si>
  <si>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</si>
  <si>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</si>
  <si>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</si>
  <si>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</si>
  <si>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</si>
  <si>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</si>
  <si>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</si>
  <si>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</si>
  <si>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</si>
  <si>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</si>
  <si>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</si>
  <si>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</si>
  <si>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</si>
  <si>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</si>
  <si>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</si>
  <si>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</si>
  <si>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</si>
  <si>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</si>
  <si>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</si>
  <si>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</si>
  <si>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</si>
  <si>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</si>
  <si>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</si>
  <si>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</si>
  <si>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</si>
  <si>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</si>
  <si>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</si>
  <si>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</si>
  <si>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</si>
  <si>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</si>
  <si>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</si>
  <si>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</si>
  <si>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</si>
  <si>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</si>
  <si>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</si>
  <si>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</si>
  <si>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</si>
  <si>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</si>
  <si>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</si>
  <si>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</si>
  <si>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</si>
  <si>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</si>
  <si>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</si>
  <si>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</si>
  <si>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</si>
  <si>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</si>
  <si>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</si>
  <si>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</si>
  <si>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</si>
  <si>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</si>
  <si>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</si>
  <si>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</si>
  <si>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</si>
  <si>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</si>
  <si>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</si>
  <si>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</si>
  <si>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</si>
  <si>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</si>
  <si>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</si>
  <si>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</si>
  <si>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</si>
  <si>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</si>
  <si>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</si>
  <si>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</si>
  <si>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</si>
  <si>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</si>
  <si>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</si>
  <si>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</si>
  <si>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</si>
  <si>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</si>
  <si>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</si>
  <si>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</si>
  <si>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</si>
  <si>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</si>
  <si>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</si>
  <si>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</si>
  <si>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</si>
  <si>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</si>
  <si>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</si>
  <si>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</si>
  <si>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</si>
  <si>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</si>
  <si>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</si>
  <si>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</si>
  <si>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</si>
  <si>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</si>
  <si>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</si>
  <si>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</si>
  <si>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</si>
  <si>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Кр.Станев</t>
  </si>
  <si>
    <t>Отчетен период:  .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</si>
  <si>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</si>
  <si>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</si>
  <si>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</si>
  <si>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</si>
  <si>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</si>
  <si>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</si>
  <si>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</si>
  <si>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</si>
  <si>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</si>
  <si>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</si>
  <si>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</si>
  <si>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</si>
  <si>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</si>
  <si>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</si>
  <si>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</si>
  <si>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</si>
  <si>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</si>
  <si>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7. Тихия кът АД</t>
  </si>
  <si>
    <t>8. Екоплод ООД</t>
  </si>
  <si>
    <t>9.Интерскай АД</t>
  </si>
  <si>
    <t>5.Албена Тур ЕАД</t>
  </si>
  <si>
    <t>6. Специализирана болница за рехабилитация Медика-Албена  ЕООД</t>
  </si>
  <si>
    <t>11Перпетуум мобиле БГ АД</t>
  </si>
  <si>
    <t>В.Владимирова</t>
  </si>
  <si>
    <t xml:space="preserve">          В.Владимирова</t>
  </si>
  <si>
    <t>3. АлбенаИнвест Холдинг АД</t>
  </si>
  <si>
    <t>1. ЗПАД България АД</t>
  </si>
  <si>
    <t>2. Химко Враца</t>
  </si>
  <si>
    <t>Дата на съставяне: 27.01.2015 г.</t>
  </si>
  <si>
    <t xml:space="preserve">Дата на съставяне: 27.01.2015 г.                                    </t>
  </si>
  <si>
    <t xml:space="preserve">Дата  на съставяне:27.01.2015 г.                                                                                                                              </t>
  </si>
  <si>
    <t>Дата на съставяне:27.01.2015 г.</t>
  </si>
  <si>
    <t xml:space="preserve">Дата на съставяне:  27.01.2015 г.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</si>
</sst>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5" applyFont="1" applyFill="1" applyBorder="1" applyProtection="1">
      <alignment/>
      <protection/>
    </xf>
    <xf numFmtId="1" fontId="13" fillId="0" borderId="1" xfId="25" applyNumberFormat="1" applyFont="1" applyFill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Fill="1" applyBorder="1" applyAlignment="1" applyProtection="1">
      <alignment horizontal="right"/>
      <protection/>
    </xf>
    <xf numFmtId="0" fontId="12" fillId="0" borderId="1" xfId="25" applyFont="1" applyFill="1" applyBorder="1" applyAlignment="1" applyProtection="1">
      <alignment horizontal="left"/>
      <protection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aloyanh\LOCALS~1\Temp\spravka_d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 (2)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(3)"/>
      <sheetName val="справка №5 (2)"/>
      <sheetName val="справка №5"/>
      <sheetName val="справка №6"/>
      <sheetName val="справка №7"/>
      <sheetName val="справка №8"/>
    </sheetNames>
    <sheetDataSet>
      <sheetData sheetId="1">
        <row r="3">
          <cell r="E3" t="str">
            <v>" АЛБЕНА"  АД</v>
          </cell>
          <cell r="H3">
            <v>834025872</v>
          </cell>
        </row>
        <row r="4">
          <cell r="H4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868</v>
      </c>
      <c r="B4" s="582"/>
      <c r="C4" s="582"/>
      <c r="D4" s="583"/>
      <c r="E4" s="575" t="s">
        <v>867</v>
      </c>
      <c r="F4" s="224" t="s">
        <v>3</v>
      </c>
      <c r="G4" s="225"/>
      <c r="H4" s="594">
        <v>462</v>
      </c>
    </row>
    <row r="5" spans="1:8" ht="15">
      <c r="A5" s="204" t="s">
        <v>859</v>
      </c>
      <c r="B5" s="268"/>
      <c r="C5" s="268"/>
      <c r="D5" s="268"/>
      <c r="E5" s="595">
        <v>42004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28197</v>
      </c>
      <c r="D11" s="205">
        <v>29544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257050</v>
      </c>
      <c r="D12" s="205">
        <v>252043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5415</v>
      </c>
      <c r="D13" s="205">
        <v>2526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31895</v>
      </c>
      <c r="D14" s="205">
        <v>21732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850</v>
      </c>
      <c r="D15" s="205">
        <v>921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2887</v>
      </c>
      <c r="D16" s="205">
        <v>1761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6463</v>
      </c>
      <c r="D17" s="205">
        <v>4910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332757</v>
      </c>
      <c r="D19" s="209">
        <f>SUM(D11:D18)</f>
        <v>313437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33581</v>
      </c>
      <c r="D20" s="205">
        <v>32044</v>
      </c>
      <c r="E20" s="293" t="s">
        <v>56</v>
      </c>
      <c r="F20" s="298" t="s">
        <v>57</v>
      </c>
      <c r="G20" s="212">
        <v>91320</v>
      </c>
      <c r="H20" s="212">
        <v>89820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205065</v>
      </c>
      <c r="H21" s="210">
        <f>SUM(H22:H24)</f>
        <v>204722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>
        <v>17</v>
      </c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428</v>
      </c>
      <c r="D24" s="205">
        <v>515</v>
      </c>
      <c r="E24" s="293" t="s">
        <v>71</v>
      </c>
      <c r="F24" s="298" t="s">
        <v>72</v>
      </c>
      <c r="G24" s="206">
        <v>204638</v>
      </c>
      <c r="H24" s="206">
        <v>204295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296385</v>
      </c>
      <c r="H25" s="208">
        <f>H19+H20+H21</f>
        <v>294542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773</v>
      </c>
      <c r="D26" s="205">
        <v>1401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1218</v>
      </c>
      <c r="D27" s="209">
        <f>SUM(D23:D26)</f>
        <v>1916</v>
      </c>
      <c r="E27" s="309" t="s">
        <v>82</v>
      </c>
      <c r="F27" s="298" t="s">
        <v>83</v>
      </c>
      <c r="G27" s="208">
        <f>SUM(G28:G30)</f>
        <v>71989</v>
      </c>
      <c r="H27" s="208">
        <f>SUM(H28:H30)</f>
        <v>59342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71989</v>
      </c>
      <c r="H28" s="206">
        <v>59342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10223</v>
      </c>
      <c r="H31" s="206">
        <v>14566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82212</v>
      </c>
      <c r="H33" s="208">
        <f>H27+H31+H32</f>
        <v>73908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110999</v>
      </c>
      <c r="D34" s="209">
        <f>SUM(D35:D38)</f>
        <v>101865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108883</v>
      </c>
      <c r="D35" s="205">
        <v>99749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381334</v>
      </c>
      <c r="H36" s="208">
        <f>H25+H17+H33</f>
        <v>371187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2105</v>
      </c>
      <c r="D37" s="205">
        <v>2105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11</v>
      </c>
      <c r="D38" s="205">
        <v>11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3948</v>
      </c>
      <c r="H43" s="206">
        <v>5512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60296</v>
      </c>
      <c r="H44" s="206">
        <v>37432</v>
      </c>
    </row>
    <row r="45" spans="1:15" ht="15">
      <c r="A45" s="291" t="s">
        <v>135</v>
      </c>
      <c r="B45" s="305" t="s">
        <v>136</v>
      </c>
      <c r="C45" s="209">
        <f>C34+C39+C44</f>
        <v>110999</v>
      </c>
      <c r="D45" s="209">
        <f>D34+D39+D44</f>
        <v>101865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>
        <v>2012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1308</v>
      </c>
      <c r="H48" s="206">
        <v>174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65552</v>
      </c>
      <c r="H49" s="208">
        <f>SUM(H43:H48)</f>
        <v>43118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f>42+1352</f>
        <v>1394</v>
      </c>
      <c r="D50" s="205">
        <v>1202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1394</v>
      </c>
      <c r="D51" s="209">
        <f>SUM(D47:D50)</f>
        <v>3214</v>
      </c>
      <c r="E51" s="307" t="s">
        <v>156</v>
      </c>
      <c r="F51" s="301" t="s">
        <v>157</v>
      </c>
      <c r="G51" s="206">
        <v>148</v>
      </c>
      <c r="H51" s="206">
        <v>128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15067</v>
      </c>
      <c r="H53" s="206">
        <v>15067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>
        <v>536</v>
      </c>
      <c r="H54" s="206">
        <v>524</v>
      </c>
    </row>
    <row r="55" spans="1:18" ht="25.5">
      <c r="A55" s="325" t="s">
        <v>169</v>
      </c>
      <c r="B55" s="326" t="s">
        <v>170</v>
      </c>
      <c r="C55" s="209">
        <f>C19+C20+C21+C27+C32+C45+C51+C53+C54</f>
        <v>479949</v>
      </c>
      <c r="D55" s="209">
        <f>D19+D20+D21+D27+D32+D45+D51+D53+D54</f>
        <v>452476</v>
      </c>
      <c r="E55" s="293" t="s">
        <v>171</v>
      </c>
      <c r="F55" s="317" t="s">
        <v>172</v>
      </c>
      <c r="G55" s="208">
        <f>G49+G51+G52+G53+G54</f>
        <v>81303</v>
      </c>
      <c r="H55" s="208">
        <f>H49+H51+H52+H53+H54</f>
        <v>58837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1782</v>
      </c>
      <c r="D58" s="205">
        <v>1769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15125</v>
      </c>
      <c r="H59" s="206">
        <v>14285</v>
      </c>
      <c r="M59" s="211"/>
    </row>
    <row r="60" spans="1:8" ht="15">
      <c r="A60" s="291" t="s">
        <v>182</v>
      </c>
      <c r="B60" s="297" t="s">
        <v>183</v>
      </c>
      <c r="C60" s="205">
        <v>635</v>
      </c>
      <c r="D60" s="205">
        <v>493</v>
      </c>
      <c r="E60" s="293" t="s">
        <v>184</v>
      </c>
      <c r="F60" s="298" t="s">
        <v>185</v>
      </c>
      <c r="G60" s="206">
        <v>1778</v>
      </c>
      <c r="H60" s="206">
        <v>4207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9839</v>
      </c>
      <c r="H61" s="208">
        <f>SUM(H62:H68)</f>
        <v>9027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2236</v>
      </c>
      <c r="H62" s="206">
        <v>1827</v>
      </c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2417</v>
      </c>
      <c r="D64" s="209">
        <f>SUM(D58:D63)</f>
        <v>2262</v>
      </c>
      <c r="E64" s="293" t="s">
        <v>199</v>
      </c>
      <c r="F64" s="298" t="s">
        <v>200</v>
      </c>
      <c r="G64" s="206">
        <v>3384</v>
      </c>
      <c r="H64" s="206">
        <v>3614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3632</v>
      </c>
      <c r="H65" s="206">
        <v>2941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407</v>
      </c>
      <c r="H66" s="206">
        <v>354</v>
      </c>
    </row>
    <row r="67" spans="1:8" ht="15">
      <c r="A67" s="291" t="s">
        <v>206</v>
      </c>
      <c r="B67" s="297" t="s">
        <v>207</v>
      </c>
      <c r="C67" s="205">
        <v>4289</v>
      </c>
      <c r="D67" s="205">
        <v>829</v>
      </c>
      <c r="E67" s="293" t="s">
        <v>208</v>
      </c>
      <c r="F67" s="298" t="s">
        <v>209</v>
      </c>
      <c r="G67" s="206">
        <v>93</v>
      </c>
      <c r="H67" s="206">
        <v>97</v>
      </c>
    </row>
    <row r="68" spans="1:8" ht="15">
      <c r="A68" s="291" t="s">
        <v>210</v>
      </c>
      <c r="B68" s="297" t="s">
        <v>211</v>
      </c>
      <c r="C68" s="205">
        <v>997</v>
      </c>
      <c r="D68" s="205">
        <v>964</v>
      </c>
      <c r="E68" s="293" t="s">
        <v>212</v>
      </c>
      <c r="F68" s="298" t="s">
        <v>213</v>
      </c>
      <c r="G68" s="206">
        <v>87</v>
      </c>
      <c r="H68" s="206">
        <v>194</v>
      </c>
    </row>
    <row r="69" spans="1:8" ht="15">
      <c r="A69" s="291" t="s">
        <v>214</v>
      </c>
      <c r="B69" s="297" t="s">
        <v>215</v>
      </c>
      <c r="C69" s="205">
        <v>327</v>
      </c>
      <c r="D69" s="205">
        <v>566</v>
      </c>
      <c r="E69" s="307" t="s">
        <v>77</v>
      </c>
      <c r="F69" s="298" t="s">
        <v>216</v>
      </c>
      <c r="G69" s="206">
        <v>276</v>
      </c>
      <c r="H69" s="206">
        <v>284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24</v>
      </c>
      <c r="D71" s="205">
        <v>57</v>
      </c>
      <c r="E71" s="309" t="s">
        <v>45</v>
      </c>
      <c r="F71" s="329" t="s">
        <v>223</v>
      </c>
      <c r="G71" s="215">
        <f>G59+G60+G61+G69+G70</f>
        <v>27018</v>
      </c>
      <c r="H71" s="215">
        <f>H59+H60+H61+H69+H70</f>
        <v>27803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297</v>
      </c>
      <c r="D72" s="205">
        <v>56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f>137</f>
        <v>137</v>
      </c>
      <c r="D74" s="205">
        <v>183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6071</v>
      </c>
      <c r="D75" s="209">
        <f>SUM(D67:D74)</f>
        <v>2655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65</v>
      </c>
      <c r="H76" s="206">
        <v>62</v>
      </c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27083</v>
      </c>
      <c r="H79" s="216">
        <f>H71+H74+H75+H76</f>
        <v>27865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31</v>
      </c>
      <c r="D87" s="205">
        <v>25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1114</v>
      </c>
      <c r="D88" s="205">
        <v>356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137</v>
      </c>
      <c r="D89" s="205">
        <v>115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>
        <v>1</v>
      </c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1283</v>
      </c>
      <c r="D91" s="209">
        <f>SUM(D87:D90)</f>
        <v>496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9771</v>
      </c>
      <c r="D93" s="209">
        <f>D64+D75+D84+D91+D92</f>
        <v>5413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489720</v>
      </c>
      <c r="D94" s="218">
        <f>D93+D55</f>
        <v>457889</v>
      </c>
      <c r="E94" s="557" t="s">
        <v>269</v>
      </c>
      <c r="F94" s="345" t="s">
        <v>270</v>
      </c>
      <c r="G94" s="219">
        <f>G36+G39+G55+G79</f>
        <v>489720</v>
      </c>
      <c r="H94" s="219">
        <f>H36+H39+H55+H79</f>
        <v>457889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888</v>
      </c>
      <c r="B98" s="539"/>
      <c r="C98" s="618" t="s">
        <v>817</v>
      </c>
      <c r="D98" s="618"/>
      <c r="E98" s="618"/>
      <c r="F98" s="224"/>
      <c r="G98" s="225"/>
      <c r="H98" s="226"/>
      <c r="M98" s="211"/>
    </row>
    <row r="99" spans="3:8" ht="15">
      <c r="C99" s="78"/>
      <c r="D99" s="1" t="s">
        <v>883</v>
      </c>
      <c r="E99" s="78"/>
      <c r="F99" s="224"/>
      <c r="G99" s="225"/>
      <c r="H99" s="226"/>
    </row>
    <row r="100" spans="1:5" ht="15">
      <c r="A100" s="227"/>
      <c r="B100" s="227"/>
      <c r="C100" s="618" t="s">
        <v>779</v>
      </c>
      <c r="D100" s="619"/>
      <c r="E100" s="619"/>
    </row>
    <row r="101" ht="12.75">
      <c r="D101" s="223" t="s">
        <v>858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4" bottom="0.19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7" sqref="C17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22" t="s">
        <v>2</v>
      </c>
      <c r="G2" s="622"/>
      <c r="H2" s="353">
        <f>'справка №1-БАЛАНС'!H3</f>
        <v>834025872</v>
      </c>
    </row>
    <row r="3" spans="1:8" ht="15">
      <c r="A3" s="6" t="s">
        <v>869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42004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10701</v>
      </c>
      <c r="D9" s="79">
        <v>10802</v>
      </c>
      <c r="E9" s="363" t="s">
        <v>281</v>
      </c>
      <c r="F9" s="365" t="s">
        <v>282</v>
      </c>
      <c r="G9" s="87">
        <v>6</v>
      </c>
      <c r="H9" s="87"/>
    </row>
    <row r="10" spans="1:8" ht="12">
      <c r="A10" s="363" t="s">
        <v>283</v>
      </c>
      <c r="B10" s="364" t="s">
        <v>284</v>
      </c>
      <c r="C10" s="79">
        <v>12530</v>
      </c>
      <c r="D10" s="79">
        <v>13453</v>
      </c>
      <c r="E10" s="363" t="s">
        <v>285</v>
      </c>
      <c r="F10" s="365" t="s">
        <v>286</v>
      </c>
      <c r="G10" s="87">
        <v>39035</v>
      </c>
      <c r="H10" s="87">
        <v>42564</v>
      </c>
    </row>
    <row r="11" spans="1:8" ht="12">
      <c r="A11" s="363" t="s">
        <v>287</v>
      </c>
      <c r="B11" s="364" t="s">
        <v>288</v>
      </c>
      <c r="C11" s="79">
        <v>10275</v>
      </c>
      <c r="D11" s="79">
        <v>11451</v>
      </c>
      <c r="E11" s="366" t="s">
        <v>289</v>
      </c>
      <c r="F11" s="365" t="s">
        <v>290</v>
      </c>
      <c r="G11" s="87">
        <v>29536</v>
      </c>
      <c r="H11" s="87">
        <v>32961</v>
      </c>
    </row>
    <row r="12" spans="1:8" ht="12">
      <c r="A12" s="363" t="s">
        <v>291</v>
      </c>
      <c r="B12" s="364" t="s">
        <v>292</v>
      </c>
      <c r="C12" s="79">
        <v>13948</v>
      </c>
      <c r="D12" s="79">
        <v>12486</v>
      </c>
      <c r="E12" s="366" t="s">
        <v>77</v>
      </c>
      <c r="F12" s="365" t="s">
        <v>293</v>
      </c>
      <c r="G12" s="87">
        <v>11346</v>
      </c>
      <c r="H12" s="87">
        <v>7360</v>
      </c>
    </row>
    <row r="13" spans="1:18" ht="12">
      <c r="A13" s="363" t="s">
        <v>294</v>
      </c>
      <c r="B13" s="364" t="s">
        <v>295</v>
      </c>
      <c r="C13" s="79">
        <v>2926</v>
      </c>
      <c r="D13" s="79">
        <v>2622</v>
      </c>
      <c r="E13" s="367" t="s">
        <v>50</v>
      </c>
      <c r="F13" s="368" t="s">
        <v>296</v>
      </c>
      <c r="G13" s="88">
        <f>SUM(G9:G12)</f>
        <v>79923</v>
      </c>
      <c r="H13" s="88">
        <f>SUM(H9:H12)</f>
        <v>82885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12295</v>
      </c>
      <c r="D14" s="79">
        <v>12813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67</v>
      </c>
      <c r="H15" s="87">
        <v>26</v>
      </c>
    </row>
    <row r="16" spans="1:8" ht="12">
      <c r="A16" s="363" t="s">
        <v>303</v>
      </c>
      <c r="B16" s="364" t="s">
        <v>304</v>
      </c>
      <c r="C16" s="80">
        <v>4168</v>
      </c>
      <c r="D16" s="80">
        <v>2185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66843</v>
      </c>
      <c r="D19" s="82">
        <f>SUM(D9:D15)+D16</f>
        <v>65812</v>
      </c>
      <c r="E19" s="373" t="s">
        <v>313</v>
      </c>
      <c r="F19" s="369" t="s">
        <v>314</v>
      </c>
      <c r="G19" s="87">
        <v>46</v>
      </c>
      <c r="H19" s="87">
        <v>270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142</v>
      </c>
      <c r="H20" s="87">
        <v>177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>
        <v>2</v>
      </c>
      <c r="H21" s="87">
        <v>515</v>
      </c>
    </row>
    <row r="22" spans="1:8" ht="24">
      <c r="A22" s="360" t="s">
        <v>320</v>
      </c>
      <c r="B22" s="375" t="s">
        <v>321</v>
      </c>
      <c r="C22" s="79">
        <v>2119</v>
      </c>
      <c r="D22" s="79">
        <v>2165</v>
      </c>
      <c r="E22" s="373" t="s">
        <v>322</v>
      </c>
      <c r="F22" s="369" t="s">
        <v>323</v>
      </c>
      <c r="G22" s="87">
        <v>418</v>
      </c>
      <c r="H22" s="87">
        <v>535</v>
      </c>
    </row>
    <row r="23" spans="1:8" ht="24">
      <c r="A23" s="363" t="s">
        <v>324</v>
      </c>
      <c r="B23" s="375" t="s">
        <v>325</v>
      </c>
      <c r="C23" s="79">
        <v>391</v>
      </c>
      <c r="D23" s="79">
        <v>382</v>
      </c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34</v>
      </c>
      <c r="D24" s="79">
        <v>16</v>
      </c>
      <c r="E24" s="367" t="s">
        <v>102</v>
      </c>
      <c r="F24" s="370" t="s">
        <v>330</v>
      </c>
      <c r="G24" s="88">
        <f>SUM(G19:G23)</f>
        <v>608</v>
      </c>
      <c r="H24" s="88">
        <f>SUM(H19:H23)</f>
        <v>1497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183</v>
      </c>
      <c r="D25" s="79">
        <v>171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2727</v>
      </c>
      <c r="D26" s="82">
        <f>SUM(D22:D25)</f>
        <v>2734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69570</v>
      </c>
      <c r="D28" s="83">
        <f>D26+D19</f>
        <v>68546</v>
      </c>
      <c r="E28" s="174" t="s">
        <v>335</v>
      </c>
      <c r="F28" s="370" t="s">
        <v>336</v>
      </c>
      <c r="G28" s="88">
        <f>G13+G15+G24</f>
        <v>80598</v>
      </c>
      <c r="H28" s="88">
        <f>H13+H15+H24</f>
        <v>84408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11028</v>
      </c>
      <c r="D30" s="83">
        <f>IF((H28-D28)&gt;0,H28-D28,0)</f>
        <v>15862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69570</v>
      </c>
      <c r="D33" s="82">
        <f>D28+D31+D32</f>
        <v>68546</v>
      </c>
      <c r="E33" s="174" t="s">
        <v>349</v>
      </c>
      <c r="F33" s="370" t="s">
        <v>350</v>
      </c>
      <c r="G33" s="90">
        <f>G32+G31+G28</f>
        <v>80598</v>
      </c>
      <c r="H33" s="90">
        <f>H32+H31+H28</f>
        <v>84408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11028</v>
      </c>
      <c r="D34" s="83">
        <f>IF((H33-D33)&gt;0,H33-D33,0)</f>
        <v>15862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805</v>
      </c>
      <c r="D35" s="82">
        <f>D36+D37+D38</f>
        <v>1296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805</v>
      </c>
      <c r="D36" s="79">
        <v>1380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>
        <v>-84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10223</v>
      </c>
      <c r="D39" s="569">
        <f>+IF((H33-D33-D35)&gt;0,H33-D33-D35,0)</f>
        <v>14566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10223</v>
      </c>
      <c r="D41" s="85">
        <f>IF(H39=0,IF(D39-D40&gt;0,D39-D40+H40,0),IF(H39-H40&lt;0,H40-H39+D39,0))</f>
        <v>14566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80598</v>
      </c>
      <c r="D42" s="86">
        <f>D33+D35+D39</f>
        <v>84408</v>
      </c>
      <c r="E42" s="177" t="s">
        <v>376</v>
      </c>
      <c r="F42" s="178" t="s">
        <v>377</v>
      </c>
      <c r="G42" s="90">
        <f>G39+G33</f>
        <v>80598</v>
      </c>
      <c r="H42" s="90">
        <f>H39+H33</f>
        <v>84408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20"/>
      <c r="E44" s="620"/>
      <c r="F44" s="620"/>
      <c r="G44" s="620"/>
      <c r="H44" s="620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883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21"/>
      <c r="E46" s="621"/>
      <c r="F46" s="621"/>
      <c r="G46" s="621"/>
      <c r="H46" s="621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H10:H12 G9:H9 G31:H32 G15:H16 G19:H23 C9:D14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2" bottom="0.16" header="0.38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38" sqref="A38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870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42004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79467</v>
      </c>
      <c r="D10" s="92">
        <v>90590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-36540</v>
      </c>
      <c r="D11" s="92">
        <v>-36839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-15895</v>
      </c>
      <c r="D13" s="92">
        <v>-14095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447</v>
      </c>
      <c r="D14" s="92">
        <v>-2407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-935</v>
      </c>
      <c r="D15" s="92">
        <v>-2227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10</v>
      </c>
      <c r="D16" s="92">
        <v>14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-157</v>
      </c>
      <c r="D17" s="92">
        <v>-151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6</v>
      </c>
      <c r="D18" s="92">
        <v>10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886</v>
      </c>
      <c r="D19" s="92">
        <v>-128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27289</v>
      </c>
      <c r="D20" s="93">
        <f>SUM(D10:D19)</f>
        <v>34767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-35427</v>
      </c>
      <c r="D22" s="92">
        <v>-15478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>
        <v>9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-260</v>
      </c>
      <c r="D24" s="92">
        <v>-584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14</v>
      </c>
      <c r="D25" s="92">
        <v>2769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>
        <v>185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-9525</v>
      </c>
      <c r="D27" s="92">
        <v>-5985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57</v>
      </c>
      <c r="D29" s="92">
        <v>133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>
        <v>2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-45139</v>
      </c>
      <c r="D32" s="93">
        <f>SUM(D22:D31)</f>
        <v>-18951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40550</v>
      </c>
      <c r="D36" s="92">
        <v>2949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-18067</v>
      </c>
      <c r="D37" s="92">
        <v>-15485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-216</v>
      </c>
      <c r="D38" s="92">
        <v>-217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-2112</v>
      </c>
      <c r="D39" s="92">
        <v>-2108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-1600</v>
      </c>
      <c r="D40" s="92">
        <v>-2526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82</v>
      </c>
      <c r="D41" s="92">
        <v>305</v>
      </c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18637</v>
      </c>
      <c r="D42" s="93">
        <f>SUM(D34:D41)</f>
        <v>-17082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787</v>
      </c>
      <c r="D43" s="93">
        <f>D42+D32+D20</f>
        <v>-1266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496</v>
      </c>
      <c r="D44" s="184">
        <v>1762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1283</v>
      </c>
      <c r="D45" s="93">
        <f>D44+D43</f>
        <v>496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1145</v>
      </c>
      <c r="D46" s="94">
        <v>381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138</v>
      </c>
      <c r="D47" s="94">
        <v>115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889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23"/>
      <c r="D50" s="623"/>
      <c r="G50" s="186"/>
      <c r="H50" s="186"/>
    </row>
    <row r="51" spans="1:8" ht="12">
      <c r="A51" s="546"/>
      <c r="B51" s="546" t="s">
        <v>883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23"/>
      <c r="D52" s="623"/>
      <c r="G52" s="186"/>
      <c r="H52" s="186"/>
    </row>
    <row r="53" spans="1:8" ht="12">
      <c r="A53" s="546"/>
      <c r="B53" s="546" t="s">
        <v>860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4" right="0.17" top="1.1023622047244095" bottom="0.984251968503937" header="0.5118110236220472" footer="0.5118110236220472"/>
  <pageSetup horizontalDpi="600" verticalDpi="600" orientation="portrait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4" t="s">
        <v>457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6" t="str">
        <f>'справка №1-БАЛАНС'!E3</f>
        <v>" АЛБЕНА"  АД</v>
      </c>
      <c r="D3" s="627"/>
      <c r="E3" s="627"/>
      <c r="F3" s="627"/>
      <c r="G3" s="627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6" t="str">
        <f>'справка №1-БАЛАНС'!E4</f>
        <v>неконсолидиран </v>
      </c>
      <c r="D4" s="626"/>
      <c r="E4" s="628"/>
      <c r="F4" s="626"/>
      <c r="G4" s="626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9">
        <v>42004</v>
      </c>
      <c r="D5" s="627"/>
      <c r="E5" s="627"/>
      <c r="F5" s="627"/>
      <c r="G5" s="627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89820</v>
      </c>
      <c r="F11" s="96">
        <f>'справка №1-БАЛАНС'!H22</f>
        <v>427</v>
      </c>
      <c r="G11" s="96">
        <f>'справка №1-БАЛАНС'!H23</f>
        <v>0</v>
      </c>
      <c r="H11" s="98">
        <v>204295</v>
      </c>
      <c r="I11" s="96">
        <f>'справка №1-БАЛАНС'!H28+'справка №1-БАЛАНС'!H31</f>
        <v>73908</v>
      </c>
      <c r="J11" s="96">
        <f>'справка №1-БАЛАНС'!H29+'справка №1-БАЛАНС'!H32</f>
        <v>0</v>
      </c>
      <c r="K11" s="98"/>
      <c r="L11" s="424">
        <f>SUM(C11:K11)</f>
        <v>371187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89820</v>
      </c>
      <c r="F15" s="99">
        <f t="shared" si="2"/>
        <v>427</v>
      </c>
      <c r="G15" s="99">
        <f t="shared" si="2"/>
        <v>0</v>
      </c>
      <c r="H15" s="99">
        <f t="shared" si="2"/>
        <v>204295</v>
      </c>
      <c r="I15" s="99">
        <f t="shared" si="2"/>
        <v>73908</v>
      </c>
      <c r="J15" s="99">
        <f t="shared" si="2"/>
        <v>0</v>
      </c>
      <c r="K15" s="99">
        <f t="shared" si="2"/>
        <v>0</v>
      </c>
      <c r="L15" s="424">
        <f t="shared" si="1"/>
        <v>371187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10223</v>
      </c>
      <c r="J16" s="425">
        <f>+'справка №1-БАЛАНС'!G32</f>
        <v>0</v>
      </c>
      <c r="K16" s="98"/>
      <c r="L16" s="424">
        <f t="shared" si="1"/>
        <v>10223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-2073</v>
      </c>
      <c r="J17" s="100">
        <f>J18+J19</f>
        <v>0</v>
      </c>
      <c r="K17" s="100">
        <f t="shared" si="3"/>
        <v>0</v>
      </c>
      <c r="L17" s="424">
        <f t="shared" si="1"/>
        <v>-2073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-2073</v>
      </c>
      <c r="J18" s="98"/>
      <c r="K18" s="98"/>
      <c r="L18" s="424">
        <f t="shared" si="1"/>
        <v>-2073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1635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1635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>
        <v>1635</v>
      </c>
      <c r="F22" s="239"/>
      <c r="G22" s="239"/>
      <c r="H22" s="239"/>
      <c r="I22" s="239"/>
      <c r="J22" s="239"/>
      <c r="K22" s="239"/>
      <c r="L22" s="424">
        <f t="shared" si="1"/>
        <v>1635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-135</v>
      </c>
      <c r="F28" s="98"/>
      <c r="G28" s="98"/>
      <c r="H28" s="98">
        <v>343</v>
      </c>
      <c r="I28" s="98">
        <v>154</v>
      </c>
      <c r="J28" s="98"/>
      <c r="K28" s="98"/>
      <c r="L28" s="424">
        <f t="shared" si="1"/>
        <v>362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91320</v>
      </c>
      <c r="F29" s="97">
        <f t="shared" si="6"/>
        <v>427</v>
      </c>
      <c r="G29" s="97">
        <f t="shared" si="6"/>
        <v>0</v>
      </c>
      <c r="H29" s="97">
        <f t="shared" si="6"/>
        <v>204638</v>
      </c>
      <c r="I29" s="97">
        <f t="shared" si="6"/>
        <v>82212</v>
      </c>
      <c r="J29" s="97">
        <f t="shared" si="6"/>
        <v>0</v>
      </c>
      <c r="K29" s="97">
        <f t="shared" si="6"/>
        <v>0</v>
      </c>
      <c r="L29" s="424">
        <f t="shared" si="1"/>
        <v>381334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91320</v>
      </c>
      <c r="F32" s="97">
        <f t="shared" si="7"/>
        <v>427</v>
      </c>
      <c r="G32" s="97">
        <f t="shared" si="7"/>
        <v>0</v>
      </c>
      <c r="H32" s="97">
        <f t="shared" si="7"/>
        <v>204638</v>
      </c>
      <c r="I32" s="97">
        <f t="shared" si="7"/>
        <v>82212</v>
      </c>
      <c r="J32" s="97">
        <f t="shared" si="7"/>
        <v>0</v>
      </c>
      <c r="K32" s="97">
        <f t="shared" si="7"/>
        <v>0</v>
      </c>
      <c r="L32" s="424">
        <f t="shared" si="1"/>
        <v>381334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890</v>
      </c>
      <c r="B35" s="37"/>
      <c r="C35" s="24"/>
      <c r="D35" s="625" t="s">
        <v>519</v>
      </c>
      <c r="E35" s="625"/>
      <c r="F35" s="625"/>
      <c r="G35" s="625"/>
      <c r="H35" s="625"/>
      <c r="I35" s="625"/>
      <c r="J35" s="24" t="s">
        <v>853</v>
      </c>
      <c r="K35" s="24"/>
      <c r="L35" s="625"/>
      <c r="M35" s="625"/>
      <c r="N35" s="19"/>
    </row>
    <row r="36" spans="1:13" ht="12">
      <c r="A36" s="430"/>
      <c r="B36" s="431"/>
      <c r="C36" s="432"/>
      <c r="D36" s="432"/>
      <c r="E36" s="432" t="s">
        <v>883</v>
      </c>
      <c r="F36" s="432"/>
      <c r="G36" s="432"/>
      <c r="H36" s="432"/>
      <c r="I36" s="432"/>
      <c r="J36" s="432"/>
      <c r="K36" s="432" t="s">
        <v>858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0" t="s">
        <v>381</v>
      </c>
      <c r="B2" s="631"/>
      <c r="C2" s="584"/>
      <c r="D2" s="584"/>
      <c r="E2" s="626" t="str">
        <f>'[1]справка №1-БАЛАНС'!E3</f>
        <v>" АЛБЕНА"  АД</v>
      </c>
      <c r="F2" s="632"/>
      <c r="G2" s="632"/>
      <c r="H2" s="584"/>
      <c r="I2" s="441"/>
      <c r="J2" s="441"/>
      <c r="K2" s="441"/>
      <c r="L2" s="441"/>
      <c r="M2" s="633" t="s">
        <v>2</v>
      </c>
      <c r="N2" s="634"/>
      <c r="O2" s="634"/>
      <c r="P2" s="635">
        <f>'[1]справка №1-БАЛАНС'!H3</f>
        <v>834025872</v>
      </c>
      <c r="Q2" s="635"/>
      <c r="R2" s="353"/>
    </row>
    <row r="3" spans="1:18" ht="15">
      <c r="A3" s="630" t="s">
        <v>4</v>
      </c>
      <c r="B3" s="631"/>
      <c r="C3" s="585"/>
      <c r="D3" s="585"/>
      <c r="E3" s="629">
        <v>41912</v>
      </c>
      <c r="F3" s="636"/>
      <c r="G3" s="636"/>
      <c r="H3" s="443"/>
      <c r="I3" s="443"/>
      <c r="J3" s="443"/>
      <c r="K3" s="443"/>
      <c r="L3" s="443"/>
      <c r="M3" s="613" t="s">
        <v>3</v>
      </c>
      <c r="N3" s="613"/>
      <c r="O3" s="576"/>
      <c r="P3" s="614">
        <f>'[1]справка №1-БАЛАНС'!H4</f>
        <v>462</v>
      </c>
      <c r="Q3" s="614"/>
      <c r="R3" s="354"/>
    </row>
    <row r="4" spans="1:18" ht="12.75">
      <c r="A4" s="436" t="s">
        <v>521</v>
      </c>
      <c r="B4" s="442"/>
      <c r="C4" s="442"/>
      <c r="D4" s="443"/>
      <c r="E4" s="615"/>
      <c r="F4" s="616"/>
      <c r="G4" s="61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17" t="s">
        <v>461</v>
      </c>
      <c r="B5" s="637"/>
      <c r="C5" s="640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42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42" t="s">
        <v>527</v>
      </c>
      <c r="R5" s="642" t="s">
        <v>528</v>
      </c>
    </row>
    <row r="6" spans="1:18" s="44" customFormat="1" ht="48">
      <c r="A6" s="638"/>
      <c r="B6" s="639"/>
      <c r="C6" s="641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43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43"/>
      <c r="R6" s="643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607" t="s">
        <v>542</v>
      </c>
      <c r="C9" s="459" t="s">
        <v>543</v>
      </c>
      <c r="D9" s="243">
        <v>29544</v>
      </c>
      <c r="E9" s="243">
        <v>142</v>
      </c>
      <c r="F9" s="243">
        <v>1489</v>
      </c>
      <c r="G9" s="113">
        <f aca="true" t="shared" si="0" ref="G9:G25">D9+E9-F9</f>
        <v>28197</v>
      </c>
      <c r="H9" s="103"/>
      <c r="I9" s="103"/>
      <c r="J9" s="113">
        <f aca="true" t="shared" si="1" ref="J9:J25">G9+H9-I9</f>
        <v>28197</v>
      </c>
      <c r="K9" s="103"/>
      <c r="L9" s="103"/>
      <c r="M9" s="103"/>
      <c r="N9" s="113">
        <f aca="true" t="shared" si="2" ref="N9:N25">K9+L9-M9</f>
        <v>0</v>
      </c>
      <c r="O9" s="103"/>
      <c r="P9" s="103"/>
      <c r="Q9" s="113">
        <f aca="true" t="shared" si="3" ref="Q9:Q25">N9+O9-P9</f>
        <v>0</v>
      </c>
      <c r="R9" s="113">
        <f aca="true" t="shared" si="4" ref="R9:R25">J9-Q9</f>
        <v>28197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607" t="s">
        <v>545</v>
      </c>
      <c r="C10" s="459" t="s">
        <v>546</v>
      </c>
      <c r="D10" s="243">
        <v>260762</v>
      </c>
      <c r="E10" s="243">
        <v>11596</v>
      </c>
      <c r="F10" s="243">
        <v>444</v>
      </c>
      <c r="G10" s="113">
        <f t="shared" si="0"/>
        <v>271914</v>
      </c>
      <c r="H10" s="103"/>
      <c r="I10" s="103"/>
      <c r="J10" s="113">
        <f t="shared" si="1"/>
        <v>271914</v>
      </c>
      <c r="K10" s="103">
        <v>8719</v>
      </c>
      <c r="L10" s="103">
        <v>6156</v>
      </c>
      <c r="M10" s="103">
        <v>11</v>
      </c>
      <c r="N10" s="113">
        <f t="shared" si="2"/>
        <v>14864</v>
      </c>
      <c r="O10" s="103"/>
      <c r="P10" s="103"/>
      <c r="Q10" s="113">
        <f t="shared" si="3"/>
        <v>14864</v>
      </c>
      <c r="R10" s="113">
        <f t="shared" si="4"/>
        <v>257050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607" t="s">
        <v>548</v>
      </c>
      <c r="C11" s="459" t="s">
        <v>549</v>
      </c>
      <c r="D11" s="243">
        <v>28017</v>
      </c>
      <c r="E11" s="243">
        <f>3802+12</f>
        <v>3814</v>
      </c>
      <c r="F11" s="243">
        <f>509</f>
        <v>509</v>
      </c>
      <c r="G11" s="113">
        <f t="shared" si="0"/>
        <v>31322</v>
      </c>
      <c r="H11" s="103"/>
      <c r="I11" s="103"/>
      <c r="J11" s="113">
        <f t="shared" si="1"/>
        <v>31322</v>
      </c>
      <c r="K11" s="103">
        <v>25491</v>
      </c>
      <c r="L11" s="103">
        <v>918</v>
      </c>
      <c r="M11" s="103">
        <v>502</v>
      </c>
      <c r="N11" s="113">
        <f t="shared" si="2"/>
        <v>25907</v>
      </c>
      <c r="O11" s="103"/>
      <c r="P11" s="103"/>
      <c r="Q11" s="113">
        <f t="shared" si="3"/>
        <v>25907</v>
      </c>
      <c r="R11" s="113">
        <f t="shared" si="4"/>
        <v>5415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607" t="s">
        <v>551</v>
      </c>
      <c r="C12" s="459" t="s">
        <v>552</v>
      </c>
      <c r="D12" s="243">
        <v>49023</v>
      </c>
      <c r="E12" s="243">
        <v>12346</v>
      </c>
      <c r="F12" s="243">
        <v>268</v>
      </c>
      <c r="G12" s="608">
        <f>D12+E12-F12</f>
        <v>61101</v>
      </c>
      <c r="H12" s="103"/>
      <c r="I12" s="103"/>
      <c r="J12" s="113">
        <f t="shared" si="1"/>
        <v>61101</v>
      </c>
      <c r="K12" s="103">
        <v>27291</v>
      </c>
      <c r="L12" s="103">
        <v>2079</v>
      </c>
      <c r="M12" s="103">
        <v>164</v>
      </c>
      <c r="N12" s="113">
        <f t="shared" si="2"/>
        <v>29206</v>
      </c>
      <c r="O12" s="103"/>
      <c r="P12" s="103"/>
      <c r="Q12" s="113">
        <f t="shared" si="3"/>
        <v>29206</v>
      </c>
      <c r="R12" s="113">
        <f t="shared" si="4"/>
        <v>31895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607" t="s">
        <v>554</v>
      </c>
      <c r="C13" s="459" t="s">
        <v>555</v>
      </c>
      <c r="D13" s="243">
        <v>3497</v>
      </c>
      <c r="E13" s="243">
        <v>169</v>
      </c>
      <c r="F13" s="243">
        <v>16</v>
      </c>
      <c r="G13" s="113">
        <f t="shared" si="0"/>
        <v>3650</v>
      </c>
      <c r="H13" s="103"/>
      <c r="I13" s="103"/>
      <c r="J13" s="113">
        <f t="shared" si="1"/>
        <v>3650</v>
      </c>
      <c r="K13" s="103">
        <v>2576</v>
      </c>
      <c r="L13" s="103">
        <v>239</v>
      </c>
      <c r="M13" s="103">
        <v>15</v>
      </c>
      <c r="N13" s="113">
        <f t="shared" si="2"/>
        <v>2800</v>
      </c>
      <c r="O13" s="103"/>
      <c r="P13" s="103"/>
      <c r="Q13" s="113">
        <f t="shared" si="3"/>
        <v>2800</v>
      </c>
      <c r="R13" s="113">
        <f t="shared" si="4"/>
        <v>850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607" t="s">
        <v>557</v>
      </c>
      <c r="C14" s="459" t="s">
        <v>558</v>
      </c>
      <c r="D14" s="243">
        <v>28089</v>
      </c>
      <c r="E14" s="243">
        <f>1926+166</f>
        <v>2092</v>
      </c>
      <c r="F14" s="243">
        <f>1+705+111</f>
        <v>817</v>
      </c>
      <c r="G14" s="113">
        <f t="shared" si="0"/>
        <v>29364</v>
      </c>
      <c r="H14" s="103"/>
      <c r="I14" s="103"/>
      <c r="J14" s="113">
        <f t="shared" si="1"/>
        <v>29364</v>
      </c>
      <c r="K14" s="103">
        <v>26328</v>
      </c>
      <c r="L14" s="103">
        <v>646</v>
      </c>
      <c r="M14" s="103">
        <v>497</v>
      </c>
      <c r="N14" s="113">
        <f t="shared" si="2"/>
        <v>26477</v>
      </c>
      <c r="O14" s="103"/>
      <c r="P14" s="103"/>
      <c r="Q14" s="113">
        <f t="shared" si="3"/>
        <v>26477</v>
      </c>
      <c r="R14" s="113">
        <f t="shared" si="4"/>
        <v>2887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609" t="s">
        <v>855</v>
      </c>
      <c r="C15" s="563" t="s">
        <v>856</v>
      </c>
      <c r="D15" s="564">
        <v>4282</v>
      </c>
      <c r="E15" s="564">
        <v>29305</v>
      </c>
      <c r="F15" s="564">
        <v>27124</v>
      </c>
      <c r="G15" s="113">
        <f t="shared" si="0"/>
        <v>6463</v>
      </c>
      <c r="H15" s="565"/>
      <c r="I15" s="565"/>
      <c r="J15" s="113">
        <f t="shared" si="1"/>
        <v>6463</v>
      </c>
      <c r="K15" s="565"/>
      <c r="L15" s="565"/>
      <c r="M15" s="565"/>
      <c r="N15" s="113">
        <f t="shared" si="2"/>
        <v>0</v>
      </c>
      <c r="O15" s="565"/>
      <c r="P15" s="565"/>
      <c r="Q15" s="113">
        <f t="shared" si="3"/>
        <v>0</v>
      </c>
      <c r="R15" s="113">
        <f t="shared" si="4"/>
        <v>6463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610" t="s">
        <v>560</v>
      </c>
      <c r="C16" s="459" t="s">
        <v>561</v>
      </c>
      <c r="D16" s="243"/>
      <c r="E16" s="243"/>
      <c r="F16" s="243"/>
      <c r="G16" s="113">
        <f t="shared" si="0"/>
        <v>0</v>
      </c>
      <c r="H16" s="103"/>
      <c r="I16" s="103"/>
      <c r="J16" s="113">
        <f t="shared" si="1"/>
        <v>0</v>
      </c>
      <c r="K16" s="103"/>
      <c r="L16" s="103"/>
      <c r="M16" s="103"/>
      <c r="N16" s="113">
        <f t="shared" si="2"/>
        <v>0</v>
      </c>
      <c r="O16" s="103"/>
      <c r="P16" s="103"/>
      <c r="Q16" s="113">
        <f t="shared" si="3"/>
        <v>0</v>
      </c>
      <c r="R16" s="113">
        <f t="shared" si="4"/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611" t="s">
        <v>562</v>
      </c>
      <c r="C17" s="461" t="s">
        <v>563</v>
      </c>
      <c r="D17" s="248">
        <f>SUM(D9:D16)</f>
        <v>403214</v>
      </c>
      <c r="E17" s="248">
        <f>SUM(E9:E16)</f>
        <v>59464</v>
      </c>
      <c r="F17" s="248">
        <f>SUM(F9:F16)</f>
        <v>30667</v>
      </c>
      <c r="G17" s="113">
        <f t="shared" si="0"/>
        <v>432011</v>
      </c>
      <c r="H17" s="114">
        <f>SUM(H9:H16)</f>
        <v>0</v>
      </c>
      <c r="I17" s="114">
        <f>SUM(I9:I16)</f>
        <v>0</v>
      </c>
      <c r="J17" s="113">
        <f t="shared" si="1"/>
        <v>432011</v>
      </c>
      <c r="K17" s="114">
        <f>SUM(K9:K16)</f>
        <v>90405</v>
      </c>
      <c r="L17" s="114">
        <f>SUM(L9:L16)</f>
        <v>10038</v>
      </c>
      <c r="M17" s="114">
        <f>SUM(M9:M16)</f>
        <v>1189</v>
      </c>
      <c r="N17" s="113">
        <f t="shared" si="2"/>
        <v>99254</v>
      </c>
      <c r="O17" s="114">
        <f>SUM(O9:O16)</f>
        <v>0</v>
      </c>
      <c r="P17" s="114">
        <f>SUM(P9:P16)</f>
        <v>0</v>
      </c>
      <c r="Q17" s="113">
        <f t="shared" si="3"/>
        <v>99254</v>
      </c>
      <c r="R17" s="113">
        <f t="shared" si="4"/>
        <v>332757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612" t="s">
        <v>565</v>
      </c>
      <c r="C18" s="461" t="s">
        <v>566</v>
      </c>
      <c r="D18" s="241">
        <v>32672</v>
      </c>
      <c r="E18" s="241">
        <v>1545</v>
      </c>
      <c r="F18" s="241">
        <v>2783</v>
      </c>
      <c r="G18" s="113">
        <f t="shared" si="0"/>
        <v>31434</v>
      </c>
      <c r="H18" s="101">
        <v>4449</v>
      </c>
      <c r="I18" s="101">
        <v>2302</v>
      </c>
      <c r="J18" s="113">
        <f t="shared" si="1"/>
        <v>33581</v>
      </c>
      <c r="K18" s="101"/>
      <c r="L18" s="101"/>
      <c r="M18" s="101"/>
      <c r="N18" s="113">
        <f t="shared" si="2"/>
        <v>0</v>
      </c>
      <c r="O18" s="101"/>
      <c r="P18" s="101"/>
      <c r="Q18" s="113">
        <f t="shared" si="3"/>
        <v>0</v>
      </c>
      <c r="R18" s="113">
        <f t="shared" si="4"/>
        <v>33581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0"/>
        <v>0</v>
      </c>
      <c r="H19" s="101"/>
      <c r="I19" s="101"/>
      <c r="J19" s="113">
        <f t="shared" si="1"/>
        <v>0</v>
      </c>
      <c r="K19" s="101"/>
      <c r="L19" s="101"/>
      <c r="M19" s="101"/>
      <c r="N19" s="113">
        <f t="shared" si="2"/>
        <v>0</v>
      </c>
      <c r="O19" s="101"/>
      <c r="P19" s="101"/>
      <c r="Q19" s="113">
        <f t="shared" si="3"/>
        <v>0</v>
      </c>
      <c r="R19" s="113">
        <f t="shared" si="4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0"/>
        <v>0</v>
      </c>
      <c r="H20" s="102"/>
      <c r="I20" s="102"/>
      <c r="J20" s="113">
        <f t="shared" si="1"/>
        <v>0</v>
      </c>
      <c r="K20" s="102"/>
      <c r="L20" s="102"/>
      <c r="M20" s="102"/>
      <c r="N20" s="113">
        <f t="shared" si="2"/>
        <v>0</v>
      </c>
      <c r="O20" s="102"/>
      <c r="P20" s="102"/>
      <c r="Q20" s="113">
        <f t="shared" si="3"/>
        <v>0</v>
      </c>
      <c r="R20" s="113">
        <f t="shared" si="4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105</v>
      </c>
      <c r="E21" s="243">
        <v>18</v>
      </c>
      <c r="F21" s="243"/>
      <c r="G21" s="113">
        <f t="shared" si="0"/>
        <v>123</v>
      </c>
      <c r="H21" s="103"/>
      <c r="I21" s="103"/>
      <c r="J21" s="113">
        <f t="shared" si="1"/>
        <v>123</v>
      </c>
      <c r="K21" s="103">
        <v>105</v>
      </c>
      <c r="L21" s="103">
        <v>1</v>
      </c>
      <c r="M21" s="103"/>
      <c r="N21" s="113">
        <f t="shared" si="2"/>
        <v>106</v>
      </c>
      <c r="O21" s="103"/>
      <c r="P21" s="103"/>
      <c r="Q21" s="113">
        <f t="shared" si="3"/>
        <v>106</v>
      </c>
      <c r="R21" s="113">
        <f t="shared" si="4"/>
        <v>17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2031</v>
      </c>
      <c r="E22" s="243">
        <v>39</v>
      </c>
      <c r="F22" s="243">
        <v>19</v>
      </c>
      <c r="G22" s="113">
        <f t="shared" si="0"/>
        <v>2051</v>
      </c>
      <c r="H22" s="103"/>
      <c r="I22" s="103"/>
      <c r="J22" s="113">
        <f t="shared" si="1"/>
        <v>2051</v>
      </c>
      <c r="K22" s="103">
        <v>1516</v>
      </c>
      <c r="L22" s="103">
        <v>126</v>
      </c>
      <c r="M22" s="103">
        <v>19</v>
      </c>
      <c r="N22" s="113">
        <f t="shared" si="2"/>
        <v>1623</v>
      </c>
      <c r="O22" s="103"/>
      <c r="P22" s="103"/>
      <c r="Q22" s="113">
        <f t="shared" si="3"/>
        <v>1623</v>
      </c>
      <c r="R22" s="113">
        <f t="shared" si="4"/>
        <v>428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0"/>
        <v>0</v>
      </c>
      <c r="H23" s="103"/>
      <c r="I23" s="103"/>
      <c r="J23" s="113">
        <f t="shared" si="1"/>
        <v>0</v>
      </c>
      <c r="K23" s="103"/>
      <c r="L23" s="103"/>
      <c r="M23" s="103"/>
      <c r="N23" s="113">
        <f t="shared" si="2"/>
        <v>0</v>
      </c>
      <c r="O23" s="103"/>
      <c r="P23" s="103"/>
      <c r="Q23" s="113">
        <f t="shared" si="3"/>
        <v>0</v>
      </c>
      <c r="R23" s="113">
        <f t="shared" si="4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2502</v>
      </c>
      <c r="E24" s="243">
        <v>31</v>
      </c>
      <c r="F24" s="243">
        <v>963</v>
      </c>
      <c r="G24" s="113">
        <f t="shared" si="0"/>
        <v>1570</v>
      </c>
      <c r="H24" s="103"/>
      <c r="I24" s="103"/>
      <c r="J24" s="113">
        <f t="shared" si="1"/>
        <v>1570</v>
      </c>
      <c r="K24" s="103">
        <v>1101</v>
      </c>
      <c r="L24" s="103">
        <v>110</v>
      </c>
      <c r="M24" s="103">
        <v>414</v>
      </c>
      <c r="N24" s="113">
        <f t="shared" si="2"/>
        <v>797</v>
      </c>
      <c r="O24" s="103"/>
      <c r="P24" s="103"/>
      <c r="Q24" s="113">
        <f t="shared" si="3"/>
        <v>797</v>
      </c>
      <c r="R24" s="113">
        <f t="shared" si="4"/>
        <v>773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4638</v>
      </c>
      <c r="E25" s="244">
        <f>SUM(E21:E24)</f>
        <v>88</v>
      </c>
      <c r="F25" s="244">
        <f>SUM(F21:F24)</f>
        <v>982</v>
      </c>
      <c r="G25" s="105">
        <f t="shared" si="0"/>
        <v>3744</v>
      </c>
      <c r="H25" s="104">
        <f>SUM(H21:H24)</f>
        <v>0</v>
      </c>
      <c r="I25" s="104">
        <f>SUM(I21:I24)</f>
        <v>0</v>
      </c>
      <c r="J25" s="105">
        <f t="shared" si="1"/>
        <v>3744</v>
      </c>
      <c r="K25" s="104">
        <f>SUM(K21:K24)</f>
        <v>2722</v>
      </c>
      <c r="L25" s="104">
        <f>SUM(L21:L24)</f>
        <v>237</v>
      </c>
      <c r="M25" s="104">
        <f>SUM(M21:M24)</f>
        <v>433</v>
      </c>
      <c r="N25" s="105">
        <f t="shared" si="2"/>
        <v>2526</v>
      </c>
      <c r="O25" s="104">
        <f>SUM(O21:O24)</f>
        <v>0</v>
      </c>
      <c r="P25" s="104">
        <f>SUM(P21:P24)</f>
        <v>0</v>
      </c>
      <c r="Q25" s="105">
        <f t="shared" si="3"/>
        <v>2526</v>
      </c>
      <c r="R25" s="105">
        <f t="shared" si="4"/>
        <v>1218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101865</v>
      </c>
      <c r="E27" s="246">
        <f>SUM(E28:E31)</f>
        <v>9525</v>
      </c>
      <c r="F27" s="246">
        <f>SUM(F28:F31)</f>
        <v>391</v>
      </c>
      <c r="G27" s="110">
        <f aca="true" t="shared" si="5" ref="G27:G39">D27+E27-F27</f>
        <v>110999</v>
      </c>
      <c r="H27" s="109">
        <f>SUM(H28:H31)</f>
        <v>0</v>
      </c>
      <c r="I27" s="109">
        <f>SUM(I28:I31)</f>
        <v>0</v>
      </c>
      <c r="J27" s="110">
        <f aca="true" t="shared" si="6" ref="J27:J39">G27+H27-I27</f>
        <v>110999</v>
      </c>
      <c r="K27" s="109">
        <f>SUM(K28:K31)</f>
        <v>0</v>
      </c>
      <c r="L27" s="109">
        <f>SUM(L28:L31)</f>
        <v>0</v>
      </c>
      <c r="M27" s="109">
        <f>SUM(M28:M31)</f>
        <v>0</v>
      </c>
      <c r="N27" s="110">
        <f aca="true" t="shared" si="7" ref="N27:N39">K27+L27-M27</f>
        <v>0</v>
      </c>
      <c r="O27" s="109">
        <f>SUM(O28:O31)</f>
        <v>0</v>
      </c>
      <c r="P27" s="109">
        <f>SUM(P28:P31)</f>
        <v>0</v>
      </c>
      <c r="Q27" s="110">
        <f aca="true" t="shared" si="8" ref="Q27:Q39">N27+O27-P27</f>
        <v>0</v>
      </c>
      <c r="R27" s="110">
        <f aca="true" t="shared" si="9" ref="R27:R39">J27-Q27</f>
        <v>110999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99749</v>
      </c>
      <c r="E28" s="243">
        <v>9525</v>
      </c>
      <c r="F28" s="243">
        <v>391</v>
      </c>
      <c r="G28" s="113">
        <f t="shared" si="5"/>
        <v>108883</v>
      </c>
      <c r="H28" s="103"/>
      <c r="I28" s="103"/>
      <c r="J28" s="113">
        <f t="shared" si="6"/>
        <v>108883</v>
      </c>
      <c r="K28" s="111"/>
      <c r="L28" s="111"/>
      <c r="M28" s="111"/>
      <c r="N28" s="113">
        <f t="shared" si="7"/>
        <v>0</v>
      </c>
      <c r="O28" s="111"/>
      <c r="P28" s="111"/>
      <c r="Q28" s="113">
        <f t="shared" si="8"/>
        <v>0</v>
      </c>
      <c r="R28" s="113">
        <f t="shared" si="9"/>
        <v>108883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5"/>
        <v>0</v>
      </c>
      <c r="H29" s="111"/>
      <c r="I29" s="111"/>
      <c r="J29" s="113">
        <f t="shared" si="6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8"/>
        <v>0</v>
      </c>
      <c r="R29" s="113">
        <f t="shared" si="9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2105</v>
      </c>
      <c r="E30" s="243"/>
      <c r="F30" s="243"/>
      <c r="G30" s="113">
        <f t="shared" si="5"/>
        <v>2105</v>
      </c>
      <c r="H30" s="111"/>
      <c r="I30" s="111"/>
      <c r="J30" s="113">
        <f t="shared" si="6"/>
        <v>2105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8"/>
        <v>0</v>
      </c>
      <c r="R30" s="113">
        <f t="shared" si="9"/>
        <v>2105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11</v>
      </c>
      <c r="E31" s="243"/>
      <c r="F31" s="243"/>
      <c r="G31" s="113">
        <f t="shared" si="5"/>
        <v>11</v>
      </c>
      <c r="H31" s="111"/>
      <c r="I31" s="111"/>
      <c r="J31" s="113">
        <f t="shared" si="6"/>
        <v>11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8"/>
        <v>0</v>
      </c>
      <c r="R31" s="113">
        <f t="shared" si="9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>SUM(E33:E36)</f>
        <v>0</v>
      </c>
      <c r="F32" s="247">
        <f>SUM(F33:F36)</f>
        <v>0</v>
      </c>
      <c r="G32" s="113">
        <f t="shared" si="5"/>
        <v>0</v>
      </c>
      <c r="H32" s="112">
        <f>SUM(H33:H36)</f>
        <v>0</v>
      </c>
      <c r="I32" s="112">
        <f>SUM(I33:I36)</f>
        <v>0</v>
      </c>
      <c r="J32" s="113">
        <f t="shared" si="6"/>
        <v>0</v>
      </c>
      <c r="K32" s="112">
        <f>SUM(K33:K36)</f>
        <v>0</v>
      </c>
      <c r="L32" s="112">
        <f>SUM(L33:L36)</f>
        <v>0</v>
      </c>
      <c r="M32" s="112">
        <f>SUM(M33:M36)</f>
        <v>0</v>
      </c>
      <c r="N32" s="113">
        <f t="shared" si="7"/>
        <v>0</v>
      </c>
      <c r="O32" s="112">
        <f>SUM(O33:O36)</f>
        <v>0</v>
      </c>
      <c r="P32" s="112">
        <f>SUM(P33:P36)</f>
        <v>0</v>
      </c>
      <c r="Q32" s="113">
        <f t="shared" si="8"/>
        <v>0</v>
      </c>
      <c r="R32" s="113">
        <f t="shared" si="9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5"/>
        <v>0</v>
      </c>
      <c r="H33" s="111"/>
      <c r="I33" s="111"/>
      <c r="J33" s="113">
        <f t="shared" si="6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8"/>
        <v>0</v>
      </c>
      <c r="R33" s="113">
        <f t="shared" si="9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5"/>
        <v>0</v>
      </c>
      <c r="H34" s="111"/>
      <c r="I34" s="111"/>
      <c r="J34" s="113">
        <f t="shared" si="6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8"/>
        <v>0</v>
      </c>
      <c r="R34" s="113">
        <f t="shared" si="9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5"/>
        <v>0</v>
      </c>
      <c r="H35" s="111"/>
      <c r="I35" s="111"/>
      <c r="J35" s="113">
        <f t="shared" si="6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8"/>
        <v>0</v>
      </c>
      <c r="R35" s="113">
        <f t="shared" si="9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5"/>
        <v>0</v>
      </c>
      <c r="H36" s="111"/>
      <c r="I36" s="111"/>
      <c r="J36" s="113">
        <f t="shared" si="6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8"/>
        <v>0</v>
      </c>
      <c r="R36" s="113">
        <f t="shared" si="9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5"/>
        <v>0</v>
      </c>
      <c r="H37" s="111"/>
      <c r="I37" s="111"/>
      <c r="J37" s="113">
        <f t="shared" si="6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8"/>
        <v>0</v>
      </c>
      <c r="R37" s="113">
        <f t="shared" si="9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101865</v>
      </c>
      <c r="E38" s="248">
        <f>E27+E32+E37</f>
        <v>9525</v>
      </c>
      <c r="F38" s="248">
        <f>F27+F32+F37</f>
        <v>391</v>
      </c>
      <c r="G38" s="113">
        <f t="shared" si="5"/>
        <v>110999</v>
      </c>
      <c r="H38" s="114">
        <f>H27+H32+H37</f>
        <v>0</v>
      </c>
      <c r="I38" s="114">
        <f>I27+I32+I37</f>
        <v>0</v>
      </c>
      <c r="J38" s="113">
        <f t="shared" si="6"/>
        <v>110999</v>
      </c>
      <c r="K38" s="114">
        <f>K27+K32+K37</f>
        <v>0</v>
      </c>
      <c r="L38" s="114">
        <f>L27+L32+L37</f>
        <v>0</v>
      </c>
      <c r="M38" s="114">
        <f>M27+M32+M37</f>
        <v>0</v>
      </c>
      <c r="N38" s="113">
        <f t="shared" si="7"/>
        <v>0</v>
      </c>
      <c r="O38" s="114">
        <f>O27+O32+O37</f>
        <v>0</v>
      </c>
      <c r="P38" s="114">
        <f>P27+P32+P37</f>
        <v>0</v>
      </c>
      <c r="Q38" s="113">
        <f t="shared" si="8"/>
        <v>0</v>
      </c>
      <c r="R38" s="113">
        <f t="shared" si="9"/>
        <v>110999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5"/>
        <v>0</v>
      </c>
      <c r="H39" s="596"/>
      <c r="I39" s="596"/>
      <c r="J39" s="113">
        <f t="shared" si="6"/>
        <v>0</v>
      </c>
      <c r="K39" s="596"/>
      <c r="L39" s="596"/>
      <c r="M39" s="596"/>
      <c r="N39" s="113">
        <f t="shared" si="7"/>
        <v>0</v>
      </c>
      <c r="O39" s="596"/>
      <c r="P39" s="596"/>
      <c r="Q39" s="113">
        <f t="shared" si="8"/>
        <v>0</v>
      </c>
      <c r="R39" s="113">
        <f t="shared" si="9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 aca="true" t="shared" si="10" ref="D40:R40">D17+D18+D19+D25+D38+D39</f>
        <v>542389</v>
      </c>
      <c r="E40" s="547">
        <f t="shared" si="10"/>
        <v>70622</v>
      </c>
      <c r="F40" s="547">
        <f t="shared" si="10"/>
        <v>34823</v>
      </c>
      <c r="G40" s="547">
        <f t="shared" si="10"/>
        <v>578188</v>
      </c>
      <c r="H40" s="547">
        <f t="shared" si="10"/>
        <v>4449</v>
      </c>
      <c r="I40" s="547">
        <f t="shared" si="10"/>
        <v>2302</v>
      </c>
      <c r="J40" s="547">
        <f t="shared" si="10"/>
        <v>580335</v>
      </c>
      <c r="K40" s="547">
        <f t="shared" si="10"/>
        <v>93127</v>
      </c>
      <c r="L40" s="547">
        <f t="shared" si="10"/>
        <v>10275</v>
      </c>
      <c r="M40" s="547">
        <f t="shared" si="10"/>
        <v>1622</v>
      </c>
      <c r="N40" s="547">
        <f t="shared" si="10"/>
        <v>101780</v>
      </c>
      <c r="O40" s="547">
        <f t="shared" si="10"/>
        <v>0</v>
      </c>
      <c r="P40" s="547">
        <f t="shared" si="10"/>
        <v>0</v>
      </c>
      <c r="Q40" s="547">
        <f t="shared" si="10"/>
        <v>101780</v>
      </c>
      <c r="R40" s="547">
        <f t="shared" si="10"/>
        <v>478555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892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44"/>
      <c r="L44" s="644"/>
      <c r="M44" s="644"/>
      <c r="N44" s="644"/>
      <c r="O44" s="634" t="s">
        <v>779</v>
      </c>
      <c r="P44" s="631"/>
      <c r="Q44" s="631"/>
      <c r="R44" s="631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1" t="s">
        <v>883</v>
      </c>
      <c r="J45" s="437"/>
      <c r="K45" s="437"/>
      <c r="L45" s="437"/>
      <c r="M45" s="437"/>
      <c r="N45" s="437"/>
      <c r="O45" s="437" t="s">
        <v>861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mergeCells count="16">
    <mergeCell ref="Q5:Q6"/>
    <mergeCell ref="R5:R6"/>
    <mergeCell ref="K44:N44"/>
    <mergeCell ref="O44:R44"/>
    <mergeCell ref="E4:G4"/>
    <mergeCell ref="A5:B6"/>
    <mergeCell ref="C5:C6"/>
    <mergeCell ref="J5:J6"/>
    <mergeCell ref="A3:B3"/>
    <mergeCell ref="E3:G3"/>
    <mergeCell ref="M3:N3"/>
    <mergeCell ref="P3:Q3"/>
    <mergeCell ref="A2:B2"/>
    <mergeCell ref="E2:G2"/>
    <mergeCell ref="M2:O2"/>
    <mergeCell ref="P2:Q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21" right="0.16" top="0.48" bottom="0.5" header="0.5" footer="0.5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8" t="s">
        <v>607</v>
      </c>
      <c r="B1" s="648"/>
      <c r="C1" s="648"/>
      <c r="D1" s="648"/>
      <c r="E1" s="648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9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9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50" t="str">
        <f>"Отчетен период:"&amp;"           "&amp;'справка №1-БАЛАНС'!E5</f>
        <v>Отчетен период:           42004</v>
      </c>
      <c r="B4" s="650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1394</v>
      </c>
      <c r="D16" s="165">
        <f>+D17+D18</f>
        <v>0</v>
      </c>
      <c r="E16" s="166">
        <f t="shared" si="0"/>
        <v>1394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1394</v>
      </c>
      <c r="D18" s="153"/>
      <c r="E18" s="166">
        <f t="shared" si="0"/>
        <v>1394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1394</v>
      </c>
      <c r="D19" s="149">
        <f>D11+D15+D16</f>
        <v>0</v>
      </c>
      <c r="E19" s="164">
        <f>E11+E15+E16</f>
        <v>1394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4289</v>
      </c>
      <c r="D24" s="165">
        <f>SUM(D25:D27)</f>
        <v>4289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2339</v>
      </c>
      <c r="D25" s="153">
        <v>2339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1817</v>
      </c>
      <c r="D26" s="153">
        <v>1817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133</v>
      </c>
      <c r="D27" s="153">
        <v>133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997</v>
      </c>
      <c r="D28" s="153">
        <v>997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327</v>
      </c>
      <c r="D29" s="153">
        <v>327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24</v>
      </c>
      <c r="D31" s="153">
        <v>24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297</v>
      </c>
      <c r="D33" s="150">
        <f>SUM(D34:D37)</f>
        <v>297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297</v>
      </c>
      <c r="D35" s="153">
        <v>297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137</v>
      </c>
      <c r="D38" s="150">
        <f>SUM(D39:D42)</f>
        <v>137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137</v>
      </c>
      <c r="D42" s="153">
        <v>137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6071</v>
      </c>
      <c r="D43" s="149">
        <f>D24+D28+D29+D31+D30+D32+D33+D38</f>
        <v>6071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7465</v>
      </c>
      <c r="D44" s="148">
        <f>D43+D21+D19+D9</f>
        <v>6071</v>
      </c>
      <c r="E44" s="164">
        <f>E43+E21+E19+E9</f>
        <v>1394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3948</v>
      </c>
      <c r="D52" s="148">
        <f>SUM(D53:D55)</f>
        <v>0</v>
      </c>
      <c r="E52" s="165">
        <f>C52-D52</f>
        <v>3948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3948</v>
      </c>
      <c r="D53" s="153"/>
      <c r="E53" s="165">
        <f>C53-D53</f>
        <v>3948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60296</v>
      </c>
      <c r="D56" s="148">
        <f>D57+D59</f>
        <v>0</v>
      </c>
      <c r="E56" s="165">
        <f t="shared" si="1"/>
        <v>60296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60296</v>
      </c>
      <c r="D57" s="153"/>
      <c r="E57" s="165">
        <f t="shared" si="1"/>
        <v>60296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1308</v>
      </c>
      <c r="D64" s="153"/>
      <c r="E64" s="165">
        <f t="shared" si="1"/>
        <v>1308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65552</v>
      </c>
      <c r="D66" s="148">
        <f>D52+D56+D61+D62+D63+D64</f>
        <v>0</v>
      </c>
      <c r="E66" s="165">
        <f t="shared" si="1"/>
        <v>65552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15067</v>
      </c>
      <c r="D68" s="153"/>
      <c r="E68" s="165">
        <f t="shared" si="1"/>
        <v>15067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2236</v>
      </c>
      <c r="D71" s="150">
        <f>SUM(D72:D74)</f>
        <v>2236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625</v>
      </c>
      <c r="D72" s="153">
        <v>625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1463</v>
      </c>
      <c r="D73" s="153">
        <v>1463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148</v>
      </c>
      <c r="D74" s="153">
        <v>148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15125</v>
      </c>
      <c r="D75" s="148">
        <f>D76+D78</f>
        <v>15125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15125</v>
      </c>
      <c r="D76" s="153">
        <v>15125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1778</v>
      </c>
      <c r="D80" s="148">
        <f>SUM(D81:D84)</f>
        <v>1778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1778</v>
      </c>
      <c r="D84" s="153">
        <v>1778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7603</v>
      </c>
      <c r="D85" s="149">
        <f>SUM(D86:D90)+D94</f>
        <v>7603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3384</v>
      </c>
      <c r="D87" s="153">
        <v>3384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3632</v>
      </c>
      <c r="D88" s="153">
        <v>3632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407</v>
      </c>
      <c r="D89" s="153">
        <v>407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87</v>
      </c>
      <c r="D90" s="148">
        <f>SUM(D91:D93)</f>
        <v>87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87</v>
      </c>
      <c r="D93" s="153">
        <v>87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93</v>
      </c>
      <c r="D94" s="153">
        <v>93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276</v>
      </c>
      <c r="D95" s="153">
        <v>276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27018</v>
      </c>
      <c r="D96" s="149">
        <f>D85+D80+D75+D71+D95</f>
        <v>27018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107637</v>
      </c>
      <c r="D97" s="149">
        <f>D96+D68+D66</f>
        <v>27018</v>
      </c>
      <c r="E97" s="149">
        <f>E96+E68+E66</f>
        <v>80619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7" t="s">
        <v>778</v>
      </c>
      <c r="B107" s="647"/>
      <c r="C107" s="647"/>
      <c r="D107" s="647"/>
      <c r="E107" s="647"/>
      <c r="F107" s="64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888</v>
      </c>
      <c r="B109" s="646"/>
      <c r="C109" s="646" t="s">
        <v>379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883</v>
      </c>
      <c r="E110" s="477"/>
      <c r="F110" s="479"/>
    </row>
    <row r="111" spans="1:6" ht="12">
      <c r="A111" s="477"/>
      <c r="B111" s="478"/>
      <c r="C111" s="645" t="s">
        <v>779</v>
      </c>
      <c r="D111" s="645"/>
      <c r="E111" s="645"/>
      <c r="F111" s="645"/>
    </row>
    <row r="112" spans="1:6" ht="12">
      <c r="A112" s="434"/>
      <c r="B112" s="480"/>
      <c r="C112" s="434"/>
      <c r="D112" s="434" t="s">
        <v>858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6" t="str">
        <f>'справка №1-БАЛАНС'!E3</f>
        <v>" АЛБЕНА"  АД</v>
      </c>
      <c r="D4" s="636"/>
      <c r="E4" s="636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6">
        <f>'справка №1-БАЛАНС'!E5</f>
        <v>42004</v>
      </c>
      <c r="D5" s="653"/>
      <c r="E5" s="653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44887221</v>
      </c>
      <c r="D12" s="141"/>
      <c r="E12" s="141"/>
      <c r="F12" s="141">
        <v>111390</v>
      </c>
      <c r="G12" s="141"/>
      <c r="H12" s="141"/>
      <c r="I12" s="541">
        <f>F12+G12-H12</f>
        <v>111390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44887221</v>
      </c>
      <c r="D17" s="127">
        <f t="shared" si="1"/>
        <v>0</v>
      </c>
      <c r="E17" s="127">
        <f t="shared" si="1"/>
        <v>0</v>
      </c>
      <c r="F17" s="127">
        <f t="shared" si="1"/>
        <v>111390</v>
      </c>
      <c r="G17" s="127">
        <f t="shared" si="1"/>
        <v>0</v>
      </c>
      <c r="H17" s="127">
        <f t="shared" si="1"/>
        <v>0</v>
      </c>
      <c r="I17" s="541">
        <f t="shared" si="0"/>
        <v>111390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891</v>
      </c>
      <c r="B30" s="652"/>
      <c r="C30" s="652"/>
      <c r="D30" s="567" t="s">
        <v>379</v>
      </c>
      <c r="E30" s="651"/>
      <c r="F30" s="651"/>
      <c r="G30" s="651"/>
      <c r="H30" s="519" t="s">
        <v>779</v>
      </c>
      <c r="I30" s="651"/>
      <c r="J30" s="651"/>
    </row>
    <row r="31" spans="1:9" s="115" customFormat="1" ht="12">
      <c r="A31" s="437"/>
      <c r="B31" s="520"/>
      <c r="C31" s="437"/>
      <c r="D31" s="510"/>
      <c r="E31" s="510" t="s">
        <v>883</v>
      </c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C76" sqref="C7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6" t="str">
        <f>'справка №1-БАЛАНС'!E3</f>
        <v>" АЛБЕНА"  АД</v>
      </c>
      <c r="C5" s="632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6">
        <f>'справка №1-БАЛАНС'!E5</f>
        <v>42004</v>
      </c>
      <c r="C6" s="653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5"/>
      <c r="C7" s="655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/>
    </row>
    <row r="12" spans="1:6" ht="12.75">
      <c r="A12" s="66" t="s">
        <v>862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863</v>
      </c>
      <c r="B13" s="67"/>
      <c r="C13" s="549">
        <v>6213</v>
      </c>
      <c r="D13" s="598">
        <v>97.05</v>
      </c>
      <c r="E13" s="549"/>
      <c r="F13" s="551">
        <f>C13-E13</f>
        <v>6213</v>
      </c>
    </row>
    <row r="14" spans="1:6" ht="12.75">
      <c r="A14" s="66" t="s">
        <v>875</v>
      </c>
      <c r="B14" s="67"/>
      <c r="C14" s="549">
        <v>23033</v>
      </c>
      <c r="D14" s="598">
        <v>90.21</v>
      </c>
      <c r="E14" s="549"/>
      <c r="F14" s="551">
        <f>C14-E14</f>
        <v>23033</v>
      </c>
    </row>
    <row r="15" spans="1:6" ht="12.75">
      <c r="A15" s="66" t="s">
        <v>876</v>
      </c>
      <c r="B15" s="67"/>
      <c r="C15" s="549">
        <v>4114</v>
      </c>
      <c r="D15" s="598">
        <v>100</v>
      </c>
      <c r="E15" s="549"/>
      <c r="F15" s="551">
        <v>4114</v>
      </c>
    </row>
    <row r="16" spans="1:6" ht="12.75">
      <c r="A16" s="66" t="s">
        <v>880</v>
      </c>
      <c r="B16" s="67"/>
      <c r="C16" s="549">
        <v>1100</v>
      </c>
      <c r="D16" s="598">
        <v>100</v>
      </c>
      <c r="E16" s="549"/>
      <c r="F16" s="551">
        <v>1100</v>
      </c>
    </row>
    <row r="17" spans="1:6" ht="25.5">
      <c r="A17" s="66" t="s">
        <v>881</v>
      </c>
      <c r="B17" s="67"/>
      <c r="C17" s="549">
        <f>5000/1000</f>
        <v>5</v>
      </c>
      <c r="D17" s="598">
        <v>100</v>
      </c>
      <c r="E17" s="549"/>
      <c r="F17" s="551">
        <v>5</v>
      </c>
    </row>
    <row r="18" spans="1:6" ht="12.75">
      <c r="A18" s="66" t="s">
        <v>877</v>
      </c>
      <c r="B18" s="67"/>
      <c r="C18" s="549">
        <v>6196</v>
      </c>
      <c r="D18" s="598">
        <v>75</v>
      </c>
      <c r="E18" s="549"/>
      <c r="F18" s="551">
        <v>6196</v>
      </c>
    </row>
    <row r="19" spans="1:6" ht="12.75">
      <c r="A19" s="66" t="s">
        <v>878</v>
      </c>
      <c r="B19" s="67"/>
      <c r="C19" s="549">
        <v>4920</v>
      </c>
      <c r="D19" s="598">
        <v>100</v>
      </c>
      <c r="E19" s="549"/>
      <c r="F19" s="551">
        <v>4920</v>
      </c>
    </row>
    <row r="20" spans="1:6" ht="12.75">
      <c r="A20" s="66" t="s">
        <v>879</v>
      </c>
      <c r="B20" s="70"/>
      <c r="C20" s="549">
        <v>25627</v>
      </c>
      <c r="D20" s="598">
        <v>99.99</v>
      </c>
      <c r="E20" s="549">
        <v>25627</v>
      </c>
      <c r="F20" s="551">
        <f>C20-E20</f>
        <v>0</v>
      </c>
    </row>
    <row r="21" spans="1:6" ht="12.75">
      <c r="A21" s="66" t="s">
        <v>874</v>
      </c>
      <c r="B21" s="70"/>
      <c r="C21" s="549">
        <v>32452</v>
      </c>
      <c r="D21" s="598">
        <v>100</v>
      </c>
      <c r="E21" s="549">
        <v>32452</v>
      </c>
      <c r="F21" s="600">
        <f>C21-E21</f>
        <v>0</v>
      </c>
    </row>
    <row r="22" spans="1:6" ht="12.75">
      <c r="A22" s="66" t="s">
        <v>882</v>
      </c>
      <c r="B22" s="70"/>
      <c r="C22" s="549">
        <v>900</v>
      </c>
      <c r="D22" s="606">
        <v>47.59</v>
      </c>
      <c r="E22" s="549"/>
      <c r="F22" s="551">
        <f>C22-E22</f>
        <v>900</v>
      </c>
    </row>
    <row r="23" spans="1:16" ht="11.25" customHeight="1">
      <c r="A23" s="68" t="s">
        <v>562</v>
      </c>
      <c r="B23" s="69" t="s">
        <v>828</v>
      </c>
      <c r="C23" s="536">
        <f>SUM(C11:C22)</f>
        <v>105865.17</v>
      </c>
      <c r="D23" s="536"/>
      <c r="E23" s="536">
        <f>SUM(E11:E22)</f>
        <v>58079</v>
      </c>
      <c r="F23" s="550">
        <f>SUM(F11:F22)</f>
        <v>47786.17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0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0"/>
        <v>0</v>
      </c>
    </row>
    <row r="28" spans="1:6" ht="12.75">
      <c r="A28" s="66"/>
      <c r="B28" s="67"/>
      <c r="C28" s="549"/>
      <c r="D28" s="549"/>
      <c r="E28" s="549"/>
      <c r="F28" s="551">
        <f t="shared" si="0"/>
        <v>0</v>
      </c>
    </row>
    <row r="29" spans="1:6" ht="12.75">
      <c r="A29" s="66"/>
      <c r="B29" s="67"/>
      <c r="C29" s="549"/>
      <c r="D29" s="549"/>
      <c r="E29" s="549"/>
      <c r="F29" s="551">
        <f t="shared" si="0"/>
        <v>0</v>
      </c>
    </row>
    <row r="30" spans="1:6" ht="12.75">
      <c r="A30" s="66"/>
      <c r="B30" s="67"/>
      <c r="C30" s="549"/>
      <c r="D30" s="549"/>
      <c r="E30" s="549"/>
      <c r="F30" s="551">
        <f t="shared" si="0"/>
        <v>0</v>
      </c>
    </row>
    <row r="31" spans="1:6" ht="12.75">
      <c r="A31" s="66"/>
      <c r="B31" s="67"/>
      <c r="C31" s="549"/>
      <c r="D31" s="549"/>
      <c r="E31" s="549"/>
      <c r="F31" s="551">
        <f t="shared" si="0"/>
        <v>0</v>
      </c>
    </row>
    <row r="32" spans="1:6" ht="12.75">
      <c r="A32" s="66"/>
      <c r="B32" s="67"/>
      <c r="C32" s="549"/>
      <c r="D32" s="549"/>
      <c r="E32" s="549"/>
      <c r="F32" s="551">
        <f t="shared" si="0"/>
        <v>0</v>
      </c>
    </row>
    <row r="33" spans="1:6" ht="12.75">
      <c r="A33" s="66"/>
      <c r="B33" s="67"/>
      <c r="C33" s="549"/>
      <c r="D33" s="549"/>
      <c r="E33" s="549"/>
      <c r="F33" s="551">
        <f t="shared" si="0"/>
        <v>0</v>
      </c>
    </row>
    <row r="34" spans="1:6" ht="12.75">
      <c r="A34" s="66"/>
      <c r="B34" s="67"/>
      <c r="C34" s="549"/>
      <c r="D34" s="549"/>
      <c r="E34" s="549"/>
      <c r="F34" s="551">
        <f t="shared" si="0"/>
        <v>0</v>
      </c>
    </row>
    <row r="35" spans="1:6" ht="12.75">
      <c r="A35" s="66"/>
      <c r="B35" s="67"/>
      <c r="C35" s="549"/>
      <c r="D35" s="549"/>
      <c r="E35" s="549"/>
      <c r="F35" s="551">
        <f t="shared" si="0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0"/>
        <v>0</v>
      </c>
    </row>
    <row r="37" spans="1:6" ht="12.75">
      <c r="A37" s="66"/>
      <c r="B37" s="67"/>
      <c r="C37" s="549"/>
      <c r="D37" s="549"/>
      <c r="E37" s="549"/>
      <c r="F37" s="551">
        <f t="shared" si="0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871</v>
      </c>
      <c r="B41" s="70"/>
      <c r="C41" s="549">
        <v>1064</v>
      </c>
      <c r="D41" s="598">
        <v>28.95</v>
      </c>
      <c r="E41" s="549"/>
      <c r="F41" s="551">
        <f aca="true" t="shared" si="1" ref="F41:F54">C41-E41</f>
        <v>1064</v>
      </c>
    </row>
    <row r="42" spans="1:6" ht="12.75">
      <c r="A42" s="66" t="s">
        <v>872</v>
      </c>
      <c r="B42" s="70"/>
      <c r="C42" s="549">
        <v>24</v>
      </c>
      <c r="D42" s="598">
        <v>49</v>
      </c>
      <c r="E42" s="549"/>
      <c r="F42" s="551">
        <f t="shared" si="1"/>
        <v>24</v>
      </c>
    </row>
    <row r="43" spans="1:6" ht="12.75">
      <c r="A43" s="66" t="s">
        <v>885</v>
      </c>
      <c r="B43" s="70"/>
      <c r="C43" s="604">
        <v>1017</v>
      </c>
      <c r="D43" s="598">
        <v>7.39</v>
      </c>
      <c r="E43" s="604">
        <v>1017</v>
      </c>
      <c r="F43" s="551">
        <f t="shared" si="1"/>
        <v>0</v>
      </c>
    </row>
    <row r="44" spans="1:6" ht="12.75">
      <c r="A44" s="66"/>
      <c r="B44" s="70"/>
      <c r="C44" s="549"/>
      <c r="D44" s="602"/>
      <c r="E44" s="549"/>
      <c r="F44" s="551">
        <f t="shared" si="1"/>
        <v>0</v>
      </c>
    </row>
    <row r="45" spans="1:6" ht="12.75">
      <c r="A45" s="66"/>
      <c r="B45" s="70"/>
      <c r="C45" s="549"/>
      <c r="D45" s="602"/>
      <c r="E45" s="549"/>
      <c r="F45" s="551">
        <f t="shared" si="1"/>
        <v>0</v>
      </c>
    </row>
    <row r="46" spans="1:6" ht="12.75">
      <c r="A46" s="66"/>
      <c r="B46" s="67"/>
      <c r="C46" s="549"/>
      <c r="D46" s="549"/>
      <c r="E46" s="549"/>
      <c r="F46" s="551">
        <f t="shared" si="1"/>
        <v>0</v>
      </c>
    </row>
    <row r="47" spans="1:6" ht="12.75">
      <c r="A47" s="66"/>
      <c r="B47" s="67"/>
      <c r="C47" s="549"/>
      <c r="D47" s="549"/>
      <c r="E47" s="549"/>
      <c r="F47" s="551">
        <f t="shared" si="1"/>
        <v>0</v>
      </c>
    </row>
    <row r="48" spans="1:6" ht="12.75">
      <c r="A48" s="66"/>
      <c r="B48" s="67"/>
      <c r="C48" s="549"/>
      <c r="D48" s="549"/>
      <c r="E48" s="549"/>
      <c r="F48" s="551">
        <f t="shared" si="1"/>
        <v>0</v>
      </c>
    </row>
    <row r="49" spans="1:6" ht="12.75">
      <c r="A49" s="66"/>
      <c r="B49" s="67"/>
      <c r="C49" s="549"/>
      <c r="D49" s="549"/>
      <c r="E49" s="549"/>
      <c r="F49" s="551">
        <f t="shared" si="1"/>
        <v>0</v>
      </c>
    </row>
    <row r="50" spans="1:6" ht="12.75">
      <c r="A50" s="66"/>
      <c r="B50" s="67"/>
      <c r="C50" s="549"/>
      <c r="D50" s="549"/>
      <c r="E50" s="549"/>
      <c r="F50" s="551">
        <f t="shared" si="1"/>
        <v>0</v>
      </c>
    </row>
    <row r="51" spans="1:6" ht="12.75">
      <c r="A51" s="66"/>
      <c r="B51" s="67"/>
      <c r="C51" s="549"/>
      <c r="D51" s="549"/>
      <c r="E51" s="549"/>
      <c r="F51" s="551">
        <f t="shared" si="1"/>
        <v>0</v>
      </c>
    </row>
    <row r="52" spans="1:6" ht="12.75">
      <c r="A52" s="66"/>
      <c r="B52" s="67"/>
      <c r="C52" s="549"/>
      <c r="D52" s="549"/>
      <c r="E52" s="549"/>
      <c r="F52" s="551">
        <f t="shared" si="1"/>
        <v>0</v>
      </c>
    </row>
    <row r="53" spans="1:6" ht="12" customHeight="1">
      <c r="A53" s="66"/>
      <c r="B53" s="67"/>
      <c r="C53" s="549"/>
      <c r="D53" s="549"/>
      <c r="E53" s="549"/>
      <c r="F53" s="551">
        <f t="shared" si="1"/>
        <v>0</v>
      </c>
    </row>
    <row r="54" spans="1:6" ht="12.75">
      <c r="A54" s="66"/>
      <c r="B54" s="67"/>
      <c r="C54" s="549"/>
      <c r="D54" s="549"/>
      <c r="E54" s="549"/>
      <c r="F54" s="551">
        <f t="shared" si="1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2105</v>
      </c>
      <c r="D55" s="536"/>
      <c r="E55" s="536">
        <f>SUM(E40:E54)</f>
        <v>1017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2.75">
      <c r="A57" s="66" t="s">
        <v>886</v>
      </c>
      <c r="B57" s="67"/>
      <c r="C57" s="549">
        <f>10000/1000</f>
        <v>10</v>
      </c>
      <c r="D57" s="598"/>
      <c r="E57" s="549"/>
      <c r="F57" s="551">
        <f>C57-E57</f>
        <v>10</v>
      </c>
    </row>
    <row r="58" spans="1:6" ht="12.75">
      <c r="A58" s="66" t="s">
        <v>887</v>
      </c>
      <c r="B58" s="70"/>
      <c r="C58" s="549">
        <v>1</v>
      </c>
      <c r="D58" s="549"/>
      <c r="E58" s="549"/>
      <c r="F58" s="551">
        <f aca="true" t="shared" si="2" ref="F58:F70">C58-E58</f>
        <v>1</v>
      </c>
    </row>
    <row r="59" spans="1:6" ht="12.75">
      <c r="A59" s="66"/>
      <c r="B59" s="70"/>
      <c r="C59" s="549"/>
      <c r="D59" s="549"/>
      <c r="E59" s="549"/>
      <c r="F59" s="551">
        <f t="shared" si="2"/>
        <v>0</v>
      </c>
    </row>
    <row r="60" spans="1:6" ht="12.75">
      <c r="A60" s="66" t="s">
        <v>553</v>
      </c>
      <c r="B60" s="70"/>
      <c r="C60" s="549"/>
      <c r="D60" s="549"/>
      <c r="E60" s="549"/>
      <c r="F60" s="551">
        <f t="shared" si="2"/>
        <v>0</v>
      </c>
    </row>
    <row r="61" spans="1:6" ht="12.75">
      <c r="A61" s="66">
        <v>6</v>
      </c>
      <c r="B61" s="67"/>
      <c r="C61" s="549"/>
      <c r="D61" s="549"/>
      <c r="E61" s="549"/>
      <c r="F61" s="551">
        <f t="shared" si="2"/>
        <v>0</v>
      </c>
    </row>
    <row r="62" spans="1:6" ht="12.75">
      <c r="A62" s="66">
        <v>7</v>
      </c>
      <c r="B62" s="67"/>
      <c r="C62" s="549"/>
      <c r="D62" s="549"/>
      <c r="E62" s="549"/>
      <c r="F62" s="551">
        <f t="shared" si="2"/>
        <v>0</v>
      </c>
    </row>
    <row r="63" spans="1:6" ht="12.75">
      <c r="A63" s="66">
        <v>8</v>
      </c>
      <c r="B63" s="67"/>
      <c r="C63" s="549"/>
      <c r="D63" s="549"/>
      <c r="E63" s="549"/>
      <c r="F63" s="551">
        <f t="shared" si="2"/>
        <v>0</v>
      </c>
    </row>
    <row r="64" spans="1:6" ht="12.75">
      <c r="A64" s="66">
        <v>9</v>
      </c>
      <c r="B64" s="67"/>
      <c r="C64" s="549"/>
      <c r="D64" s="549"/>
      <c r="E64" s="549"/>
      <c r="F64" s="551">
        <f t="shared" si="2"/>
        <v>0</v>
      </c>
    </row>
    <row r="65" spans="1:6" ht="12.75">
      <c r="A65" s="66">
        <v>10</v>
      </c>
      <c r="B65" s="67"/>
      <c r="C65" s="549"/>
      <c r="D65" s="549"/>
      <c r="E65" s="549"/>
      <c r="F65" s="551">
        <f t="shared" si="2"/>
        <v>0</v>
      </c>
    </row>
    <row r="66" spans="1:6" ht="12.75">
      <c r="A66" s="66">
        <v>11</v>
      </c>
      <c r="B66" s="67"/>
      <c r="C66" s="549"/>
      <c r="D66" s="549"/>
      <c r="E66" s="549"/>
      <c r="F66" s="551">
        <f t="shared" si="2"/>
        <v>0</v>
      </c>
    </row>
    <row r="67" spans="1:6" ht="12.75">
      <c r="A67" s="66">
        <v>12</v>
      </c>
      <c r="B67" s="67"/>
      <c r="C67" s="549"/>
      <c r="D67" s="549"/>
      <c r="E67" s="549"/>
      <c r="F67" s="551">
        <f t="shared" si="2"/>
        <v>0</v>
      </c>
    </row>
    <row r="68" spans="1:6" ht="12.75">
      <c r="A68" s="66">
        <v>13</v>
      </c>
      <c r="B68" s="67"/>
      <c r="C68" s="549"/>
      <c r="D68" s="549"/>
      <c r="E68" s="549"/>
      <c r="F68" s="551">
        <f t="shared" si="2"/>
        <v>0</v>
      </c>
    </row>
    <row r="69" spans="1:6" ht="12" customHeight="1">
      <c r="A69" s="66">
        <v>14</v>
      </c>
      <c r="B69" s="67"/>
      <c r="C69" s="549"/>
      <c r="D69" s="549"/>
      <c r="E69" s="549"/>
      <c r="F69" s="551">
        <f t="shared" si="2"/>
        <v>0</v>
      </c>
    </row>
    <row r="70" spans="1:6" ht="12.75">
      <c r="A70" s="66">
        <v>15</v>
      </c>
      <c r="B70" s="67"/>
      <c r="C70" s="549"/>
      <c r="D70" s="549"/>
      <c r="E70" s="549"/>
      <c r="F70" s="551">
        <f t="shared" si="2"/>
        <v>0</v>
      </c>
    </row>
    <row r="71" spans="1:16" ht="14.25" customHeight="1">
      <c r="A71" s="68" t="s">
        <v>834</v>
      </c>
      <c r="B71" s="69" t="s">
        <v>835</v>
      </c>
      <c r="C71" s="536">
        <f>SUM(C57:C70)</f>
        <v>11</v>
      </c>
      <c r="D71" s="536"/>
      <c r="E71" s="536">
        <f>SUM(E57:E70)</f>
        <v>0</v>
      </c>
      <c r="F71" s="550">
        <f>SUM(F57:F70)</f>
        <v>11</v>
      </c>
      <c r="G71" s="526"/>
      <c r="H71" s="526"/>
      <c r="I71" s="526"/>
      <c r="J71" s="526"/>
      <c r="K71" s="526"/>
      <c r="L71" s="526"/>
      <c r="M71" s="526"/>
      <c r="N71" s="526"/>
      <c r="O71" s="526"/>
      <c r="P71" s="526"/>
    </row>
    <row r="72" spans="1:16" ht="20.25" customHeight="1">
      <c r="A72" s="71" t="s">
        <v>836</v>
      </c>
      <c r="B72" s="69" t="s">
        <v>837</v>
      </c>
      <c r="C72" s="536">
        <f>C71+C55+C38+C23</f>
        <v>107981.17</v>
      </c>
      <c r="D72" s="536"/>
      <c r="E72" s="536">
        <f>E71+E55+E38+E23</f>
        <v>59096</v>
      </c>
      <c r="F72" s="550">
        <f>F71+F55+F38+F23</f>
        <v>48885.17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6" ht="15" customHeight="1">
      <c r="A73" s="64" t="s">
        <v>838</v>
      </c>
      <c r="B73" s="69"/>
      <c r="C73" s="536"/>
      <c r="D73" s="536"/>
      <c r="E73" s="536"/>
      <c r="F73" s="550"/>
    </row>
    <row r="74" spans="1:6" ht="14.25" customHeight="1">
      <c r="A74" s="66" t="s">
        <v>827</v>
      </c>
      <c r="B74" s="70"/>
      <c r="C74" s="536"/>
      <c r="D74" s="536"/>
      <c r="E74" s="536"/>
      <c r="F74" s="550"/>
    </row>
    <row r="75" spans="1:6" ht="12.75">
      <c r="A75" s="66" t="s">
        <v>864</v>
      </c>
      <c r="B75" s="67"/>
      <c r="C75" s="549">
        <f>3394-377</f>
        <v>3017</v>
      </c>
      <c r="D75" s="598">
        <v>84.38</v>
      </c>
      <c r="E75" s="549"/>
      <c r="F75" s="551">
        <f>C75-E75</f>
        <v>3017</v>
      </c>
    </row>
    <row r="76" spans="1:6" ht="12.75">
      <c r="A76" s="66" t="s">
        <v>866</v>
      </c>
      <c r="B76" s="70"/>
      <c r="C76" s="549">
        <v>0</v>
      </c>
      <c r="D76" s="599">
        <v>100</v>
      </c>
      <c r="E76" s="549"/>
      <c r="F76" s="551">
        <f aca="true" t="shared" si="3" ref="F76:F89">C76-E76</f>
        <v>0</v>
      </c>
    </row>
    <row r="77" spans="1:6" ht="12.75">
      <c r="A77" s="66" t="s">
        <v>547</v>
      </c>
      <c r="B77" s="70"/>
      <c r="C77" s="549"/>
      <c r="D77" s="549"/>
      <c r="E77" s="549"/>
      <c r="F77" s="551">
        <f t="shared" si="3"/>
        <v>0</v>
      </c>
    </row>
    <row r="78" spans="1:6" ht="12.75">
      <c r="A78" s="66" t="s">
        <v>550</v>
      </c>
      <c r="B78" s="70"/>
      <c r="C78" s="549"/>
      <c r="D78" s="549"/>
      <c r="E78" s="549"/>
      <c r="F78" s="551">
        <f t="shared" si="3"/>
        <v>0</v>
      </c>
    </row>
    <row r="79" spans="1:6" ht="12.75">
      <c r="A79" s="66">
        <v>5</v>
      </c>
      <c r="B79" s="67"/>
      <c r="C79" s="549"/>
      <c r="D79" s="549"/>
      <c r="E79" s="549"/>
      <c r="F79" s="551">
        <f t="shared" si="3"/>
        <v>0</v>
      </c>
    </row>
    <row r="80" spans="1:6" ht="12.75">
      <c r="A80" s="66">
        <v>6</v>
      </c>
      <c r="B80" s="67"/>
      <c r="C80" s="549"/>
      <c r="D80" s="549"/>
      <c r="E80" s="549"/>
      <c r="F80" s="551">
        <f t="shared" si="3"/>
        <v>0</v>
      </c>
    </row>
    <row r="81" spans="1:6" ht="12.75">
      <c r="A81" s="66">
        <v>7</v>
      </c>
      <c r="B81" s="67"/>
      <c r="C81" s="549"/>
      <c r="D81" s="549"/>
      <c r="E81" s="549"/>
      <c r="F81" s="551">
        <f t="shared" si="3"/>
        <v>0</v>
      </c>
    </row>
    <row r="82" spans="1:6" ht="12.75">
      <c r="A82" s="66">
        <v>8</v>
      </c>
      <c r="B82" s="67"/>
      <c r="C82" s="549"/>
      <c r="D82" s="549"/>
      <c r="E82" s="549"/>
      <c r="F82" s="551">
        <f t="shared" si="3"/>
        <v>0</v>
      </c>
    </row>
    <row r="83" spans="1:6" ht="12" customHeight="1">
      <c r="A83" s="66">
        <v>9</v>
      </c>
      <c r="B83" s="67"/>
      <c r="C83" s="549"/>
      <c r="D83" s="549"/>
      <c r="E83" s="549"/>
      <c r="F83" s="551">
        <f t="shared" si="3"/>
        <v>0</v>
      </c>
    </row>
    <row r="84" spans="1:6" ht="12.75">
      <c r="A84" s="66">
        <v>10</v>
      </c>
      <c r="B84" s="67"/>
      <c r="C84" s="549"/>
      <c r="D84" s="549"/>
      <c r="E84" s="549"/>
      <c r="F84" s="551">
        <f t="shared" si="3"/>
        <v>0</v>
      </c>
    </row>
    <row r="85" spans="1:6" ht="12.75">
      <c r="A85" s="66">
        <v>11</v>
      </c>
      <c r="B85" s="67"/>
      <c r="C85" s="549"/>
      <c r="D85" s="549"/>
      <c r="E85" s="549"/>
      <c r="F85" s="551">
        <f t="shared" si="3"/>
        <v>0</v>
      </c>
    </row>
    <row r="86" spans="1:6" ht="12.75">
      <c r="A86" s="66">
        <v>12</v>
      </c>
      <c r="B86" s="67"/>
      <c r="C86" s="549"/>
      <c r="D86" s="549"/>
      <c r="E86" s="549"/>
      <c r="F86" s="551">
        <f t="shared" si="3"/>
        <v>0</v>
      </c>
    </row>
    <row r="87" spans="1:6" ht="12.75">
      <c r="A87" s="66">
        <v>13</v>
      </c>
      <c r="B87" s="67"/>
      <c r="C87" s="549"/>
      <c r="D87" s="549"/>
      <c r="E87" s="549"/>
      <c r="F87" s="551">
        <f t="shared" si="3"/>
        <v>0</v>
      </c>
    </row>
    <row r="88" spans="1:6" ht="12" customHeight="1">
      <c r="A88" s="66">
        <v>14</v>
      </c>
      <c r="B88" s="67"/>
      <c r="C88" s="549"/>
      <c r="D88" s="549"/>
      <c r="E88" s="549"/>
      <c r="F88" s="551">
        <f t="shared" si="3"/>
        <v>0</v>
      </c>
    </row>
    <row r="89" spans="1:6" ht="12.75">
      <c r="A89" s="66">
        <v>15</v>
      </c>
      <c r="B89" s="67"/>
      <c r="C89" s="549"/>
      <c r="D89" s="549"/>
      <c r="E89" s="549"/>
      <c r="F89" s="551">
        <f t="shared" si="3"/>
        <v>0</v>
      </c>
    </row>
    <row r="90" spans="1:16" ht="15" customHeight="1">
      <c r="A90" s="68" t="s">
        <v>562</v>
      </c>
      <c r="B90" s="69" t="s">
        <v>839</v>
      </c>
      <c r="C90" s="536">
        <f>SUM(C75:C89)</f>
        <v>3017</v>
      </c>
      <c r="D90" s="536"/>
      <c r="E90" s="536">
        <f>SUM(E75:E89)</f>
        <v>0</v>
      </c>
      <c r="F90" s="550">
        <f>SUM(F75:F89)</f>
        <v>3017</v>
      </c>
      <c r="G90" s="526"/>
      <c r="H90" s="526"/>
      <c r="I90" s="526"/>
      <c r="J90" s="526"/>
      <c r="K90" s="526"/>
      <c r="L90" s="526"/>
      <c r="M90" s="526"/>
      <c r="N90" s="526"/>
      <c r="O90" s="526"/>
      <c r="P90" s="526"/>
    </row>
    <row r="91" spans="1:6" ht="15.75" customHeight="1">
      <c r="A91" s="66" t="s">
        <v>829</v>
      </c>
      <c r="B91" s="70"/>
      <c r="C91" s="536"/>
      <c r="D91" s="536"/>
      <c r="E91" s="536"/>
      <c r="F91" s="550"/>
    </row>
    <row r="92" spans="1:6" ht="12.75">
      <c r="A92" s="66" t="s">
        <v>541</v>
      </c>
      <c r="B92" s="70"/>
      <c r="C92" s="549"/>
      <c r="D92" s="549"/>
      <c r="E92" s="549"/>
      <c r="F92" s="551">
        <f>C92-E92</f>
        <v>0</v>
      </c>
    </row>
    <row r="93" spans="1:6" ht="12.75">
      <c r="A93" s="66" t="s">
        <v>544</v>
      </c>
      <c r="B93" s="70"/>
      <c r="C93" s="549"/>
      <c r="D93" s="549"/>
      <c r="E93" s="549"/>
      <c r="F93" s="551">
        <f aca="true" t="shared" si="4" ref="F93:F106">C93-E93</f>
        <v>0</v>
      </c>
    </row>
    <row r="94" spans="1:6" ht="12.75">
      <c r="A94" s="66" t="s">
        <v>547</v>
      </c>
      <c r="B94" s="70"/>
      <c r="C94" s="549"/>
      <c r="D94" s="549"/>
      <c r="E94" s="549"/>
      <c r="F94" s="551">
        <f t="shared" si="4"/>
        <v>0</v>
      </c>
    </row>
    <row r="95" spans="1:6" ht="12.75">
      <c r="A95" s="66" t="s">
        <v>550</v>
      </c>
      <c r="B95" s="70"/>
      <c r="C95" s="549"/>
      <c r="D95" s="549"/>
      <c r="E95" s="549"/>
      <c r="F95" s="551">
        <f t="shared" si="4"/>
        <v>0</v>
      </c>
    </row>
    <row r="96" spans="1:6" ht="12.75">
      <c r="A96" s="66">
        <v>5</v>
      </c>
      <c r="B96" s="67"/>
      <c r="C96" s="549"/>
      <c r="D96" s="549"/>
      <c r="E96" s="549"/>
      <c r="F96" s="551">
        <f t="shared" si="4"/>
        <v>0</v>
      </c>
    </row>
    <row r="97" spans="1:6" ht="12.75">
      <c r="A97" s="66">
        <v>6</v>
      </c>
      <c r="B97" s="67"/>
      <c r="C97" s="549"/>
      <c r="D97" s="549"/>
      <c r="E97" s="549"/>
      <c r="F97" s="551">
        <f t="shared" si="4"/>
        <v>0</v>
      </c>
    </row>
    <row r="98" spans="1:6" ht="12.75">
      <c r="A98" s="66">
        <v>7</v>
      </c>
      <c r="B98" s="67"/>
      <c r="C98" s="549"/>
      <c r="D98" s="549"/>
      <c r="E98" s="549"/>
      <c r="F98" s="551">
        <f t="shared" si="4"/>
        <v>0</v>
      </c>
    </row>
    <row r="99" spans="1:6" ht="12.75">
      <c r="A99" s="66">
        <v>8</v>
      </c>
      <c r="B99" s="67"/>
      <c r="C99" s="549"/>
      <c r="D99" s="549"/>
      <c r="E99" s="549"/>
      <c r="F99" s="551">
        <f t="shared" si="4"/>
        <v>0</v>
      </c>
    </row>
    <row r="100" spans="1:6" ht="12" customHeight="1">
      <c r="A100" s="66">
        <v>9</v>
      </c>
      <c r="B100" s="67"/>
      <c r="C100" s="549"/>
      <c r="D100" s="549"/>
      <c r="E100" s="549"/>
      <c r="F100" s="551">
        <f t="shared" si="4"/>
        <v>0</v>
      </c>
    </row>
    <row r="101" spans="1:6" ht="12.75">
      <c r="A101" s="66">
        <v>10</v>
      </c>
      <c r="B101" s="67"/>
      <c r="C101" s="549"/>
      <c r="D101" s="549"/>
      <c r="E101" s="549"/>
      <c r="F101" s="551">
        <f t="shared" si="4"/>
        <v>0</v>
      </c>
    </row>
    <row r="102" spans="1:6" ht="12.75">
      <c r="A102" s="66">
        <v>11</v>
      </c>
      <c r="B102" s="67"/>
      <c r="C102" s="549"/>
      <c r="D102" s="549"/>
      <c r="E102" s="549"/>
      <c r="F102" s="551">
        <f t="shared" si="4"/>
        <v>0</v>
      </c>
    </row>
    <row r="103" spans="1:6" ht="12.75">
      <c r="A103" s="66">
        <v>12</v>
      </c>
      <c r="B103" s="67"/>
      <c r="C103" s="549"/>
      <c r="D103" s="549"/>
      <c r="E103" s="549"/>
      <c r="F103" s="551">
        <f t="shared" si="4"/>
        <v>0</v>
      </c>
    </row>
    <row r="104" spans="1:6" ht="12.75">
      <c r="A104" s="66">
        <v>13</v>
      </c>
      <c r="B104" s="67"/>
      <c r="C104" s="549"/>
      <c r="D104" s="549"/>
      <c r="E104" s="549"/>
      <c r="F104" s="551">
        <f t="shared" si="4"/>
        <v>0</v>
      </c>
    </row>
    <row r="105" spans="1:6" ht="12" customHeight="1">
      <c r="A105" s="66">
        <v>14</v>
      </c>
      <c r="B105" s="67"/>
      <c r="C105" s="549"/>
      <c r="D105" s="549"/>
      <c r="E105" s="549"/>
      <c r="F105" s="551">
        <f t="shared" si="4"/>
        <v>0</v>
      </c>
    </row>
    <row r="106" spans="1:6" ht="12.75">
      <c r="A106" s="66">
        <v>15</v>
      </c>
      <c r="B106" s="67"/>
      <c r="C106" s="549"/>
      <c r="D106" s="549"/>
      <c r="E106" s="549"/>
      <c r="F106" s="551">
        <f t="shared" si="4"/>
        <v>0</v>
      </c>
    </row>
    <row r="107" spans="1:16" ht="11.25" customHeight="1">
      <c r="A107" s="68" t="s">
        <v>579</v>
      </c>
      <c r="B107" s="69" t="s">
        <v>840</v>
      </c>
      <c r="C107" s="536">
        <f>SUM(C92:C106)</f>
        <v>0</v>
      </c>
      <c r="D107" s="536"/>
      <c r="E107" s="536">
        <f>SUM(E92:E106)</f>
        <v>0</v>
      </c>
      <c r="F107" s="550">
        <f>SUM(F92:F106)</f>
        <v>0</v>
      </c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</row>
    <row r="108" spans="1:6" ht="15" customHeight="1">
      <c r="A108" s="66" t="s">
        <v>831</v>
      </c>
      <c r="B108" s="70"/>
      <c r="C108" s="536"/>
      <c r="D108" s="536"/>
      <c r="E108" s="536"/>
      <c r="F108" s="550"/>
    </row>
    <row r="109" spans="1:6" ht="12.75">
      <c r="A109" s="66" t="s">
        <v>541</v>
      </c>
      <c r="B109" s="70"/>
      <c r="C109" s="549"/>
      <c r="D109" s="549"/>
      <c r="E109" s="549"/>
      <c r="F109" s="551">
        <f>C109-E109</f>
        <v>0</v>
      </c>
    </row>
    <row r="110" spans="1:6" ht="12.75">
      <c r="A110" s="66" t="s">
        <v>544</v>
      </c>
      <c r="B110" s="70"/>
      <c r="C110" s="549"/>
      <c r="D110" s="549"/>
      <c r="E110" s="549"/>
      <c r="F110" s="551">
        <f aca="true" t="shared" si="5" ref="F110:F123">C110-E110</f>
        <v>0</v>
      </c>
    </row>
    <row r="111" spans="1:6" ht="12.75">
      <c r="A111" s="66" t="s">
        <v>547</v>
      </c>
      <c r="B111" s="70"/>
      <c r="C111" s="549"/>
      <c r="D111" s="549"/>
      <c r="E111" s="549"/>
      <c r="F111" s="551">
        <f t="shared" si="5"/>
        <v>0</v>
      </c>
    </row>
    <row r="112" spans="1:6" ht="12.75">
      <c r="A112" s="66" t="s">
        <v>550</v>
      </c>
      <c r="B112" s="70"/>
      <c r="C112" s="549"/>
      <c r="D112" s="549"/>
      <c r="E112" s="549"/>
      <c r="F112" s="551">
        <f t="shared" si="5"/>
        <v>0</v>
      </c>
    </row>
    <row r="113" spans="1:6" ht="12.75">
      <c r="A113" s="66">
        <v>5</v>
      </c>
      <c r="B113" s="67"/>
      <c r="C113" s="549"/>
      <c r="D113" s="549"/>
      <c r="E113" s="549"/>
      <c r="F113" s="551">
        <f t="shared" si="5"/>
        <v>0</v>
      </c>
    </row>
    <row r="114" spans="1:6" ht="12.75">
      <c r="A114" s="66">
        <v>6</v>
      </c>
      <c r="B114" s="67"/>
      <c r="C114" s="549"/>
      <c r="D114" s="549"/>
      <c r="E114" s="549"/>
      <c r="F114" s="551">
        <f t="shared" si="5"/>
        <v>0</v>
      </c>
    </row>
    <row r="115" spans="1:6" ht="12.75">
      <c r="A115" s="66">
        <v>7</v>
      </c>
      <c r="B115" s="67"/>
      <c r="C115" s="549"/>
      <c r="D115" s="549"/>
      <c r="E115" s="549"/>
      <c r="F115" s="551">
        <f t="shared" si="5"/>
        <v>0</v>
      </c>
    </row>
    <row r="116" spans="1:6" ht="12.75">
      <c r="A116" s="66">
        <v>8</v>
      </c>
      <c r="B116" s="67"/>
      <c r="C116" s="549"/>
      <c r="D116" s="549"/>
      <c r="E116" s="549"/>
      <c r="F116" s="551">
        <f t="shared" si="5"/>
        <v>0</v>
      </c>
    </row>
    <row r="117" spans="1:6" ht="12" customHeight="1">
      <c r="A117" s="66">
        <v>9</v>
      </c>
      <c r="B117" s="67"/>
      <c r="C117" s="549"/>
      <c r="D117" s="549"/>
      <c r="E117" s="549"/>
      <c r="F117" s="551">
        <f t="shared" si="5"/>
        <v>0</v>
      </c>
    </row>
    <row r="118" spans="1:6" ht="12.75">
      <c r="A118" s="66">
        <v>10</v>
      </c>
      <c r="B118" s="67"/>
      <c r="C118" s="549"/>
      <c r="D118" s="549"/>
      <c r="E118" s="549"/>
      <c r="F118" s="551">
        <f t="shared" si="5"/>
        <v>0</v>
      </c>
    </row>
    <row r="119" spans="1:6" ht="12.75">
      <c r="A119" s="66">
        <v>11</v>
      </c>
      <c r="B119" s="67"/>
      <c r="C119" s="549"/>
      <c r="D119" s="549"/>
      <c r="E119" s="549"/>
      <c r="F119" s="551">
        <f t="shared" si="5"/>
        <v>0</v>
      </c>
    </row>
    <row r="120" spans="1:6" ht="12.75">
      <c r="A120" s="66">
        <v>12</v>
      </c>
      <c r="B120" s="67"/>
      <c r="C120" s="549"/>
      <c r="D120" s="549"/>
      <c r="E120" s="549"/>
      <c r="F120" s="551">
        <f t="shared" si="5"/>
        <v>0</v>
      </c>
    </row>
    <row r="121" spans="1:6" ht="12.75">
      <c r="A121" s="66">
        <v>13</v>
      </c>
      <c r="B121" s="67"/>
      <c r="C121" s="549"/>
      <c r="D121" s="549"/>
      <c r="E121" s="549"/>
      <c r="F121" s="551">
        <f t="shared" si="5"/>
        <v>0</v>
      </c>
    </row>
    <row r="122" spans="1:6" ht="12" customHeight="1">
      <c r="A122" s="66">
        <v>14</v>
      </c>
      <c r="B122" s="67"/>
      <c r="C122" s="549"/>
      <c r="D122" s="549"/>
      <c r="E122" s="549"/>
      <c r="F122" s="551">
        <f t="shared" si="5"/>
        <v>0</v>
      </c>
    </row>
    <row r="123" spans="1:6" ht="12.75">
      <c r="A123" s="66">
        <v>15</v>
      </c>
      <c r="B123" s="67"/>
      <c r="C123" s="549"/>
      <c r="D123" s="549"/>
      <c r="E123" s="549"/>
      <c r="F123" s="551">
        <f t="shared" si="5"/>
        <v>0</v>
      </c>
    </row>
    <row r="124" spans="1:16" ht="15.75" customHeight="1">
      <c r="A124" s="68" t="s">
        <v>598</v>
      </c>
      <c r="B124" s="69" t="s">
        <v>841</v>
      </c>
      <c r="C124" s="536">
        <f>SUM(C109:C123)</f>
        <v>0</v>
      </c>
      <c r="D124" s="536"/>
      <c r="E124" s="536">
        <f>SUM(E109:E123)</f>
        <v>0</v>
      </c>
      <c r="F124" s="550">
        <f>SUM(F109:F123)</f>
        <v>0</v>
      </c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</row>
    <row r="125" spans="1:6" ht="12.75" customHeight="1">
      <c r="A125" s="66" t="s">
        <v>833</v>
      </c>
      <c r="B125" s="70"/>
      <c r="C125" s="536"/>
      <c r="D125" s="536"/>
      <c r="E125" s="536"/>
      <c r="F125" s="550"/>
    </row>
    <row r="126" spans="1:6" ht="12.75">
      <c r="A126" s="66" t="s">
        <v>541</v>
      </c>
      <c r="B126" s="70"/>
      <c r="C126" s="549"/>
      <c r="D126" s="549"/>
      <c r="E126" s="549"/>
      <c r="F126" s="551">
        <f>C126-E126</f>
        <v>0</v>
      </c>
    </row>
    <row r="127" spans="1:6" ht="12.75">
      <c r="A127" s="66" t="s">
        <v>544</v>
      </c>
      <c r="B127" s="70"/>
      <c r="C127" s="549"/>
      <c r="D127" s="549"/>
      <c r="E127" s="549"/>
      <c r="F127" s="551">
        <f aca="true" t="shared" si="6" ref="F127:F140">C127-E127</f>
        <v>0</v>
      </c>
    </row>
    <row r="128" spans="1:6" ht="12.75">
      <c r="A128" s="66" t="s">
        <v>547</v>
      </c>
      <c r="B128" s="70"/>
      <c r="C128" s="549"/>
      <c r="D128" s="549"/>
      <c r="E128" s="549"/>
      <c r="F128" s="551">
        <f t="shared" si="6"/>
        <v>0</v>
      </c>
    </row>
    <row r="129" spans="1:6" ht="12.75">
      <c r="A129" s="66" t="s">
        <v>550</v>
      </c>
      <c r="B129" s="70"/>
      <c r="C129" s="549"/>
      <c r="D129" s="549"/>
      <c r="E129" s="549"/>
      <c r="F129" s="551">
        <f t="shared" si="6"/>
        <v>0</v>
      </c>
    </row>
    <row r="130" spans="1:6" ht="12.75">
      <c r="A130" s="66">
        <v>5</v>
      </c>
      <c r="B130" s="67"/>
      <c r="C130" s="549"/>
      <c r="D130" s="549"/>
      <c r="E130" s="549"/>
      <c r="F130" s="551">
        <f t="shared" si="6"/>
        <v>0</v>
      </c>
    </row>
    <row r="131" spans="1:6" ht="12.75">
      <c r="A131" s="66">
        <v>6</v>
      </c>
      <c r="B131" s="67"/>
      <c r="C131" s="549"/>
      <c r="D131" s="549"/>
      <c r="E131" s="549"/>
      <c r="F131" s="551">
        <f t="shared" si="6"/>
        <v>0</v>
      </c>
    </row>
    <row r="132" spans="1:6" ht="12.75">
      <c r="A132" s="66">
        <v>7</v>
      </c>
      <c r="B132" s="67"/>
      <c r="C132" s="549"/>
      <c r="D132" s="549"/>
      <c r="E132" s="549"/>
      <c r="F132" s="551">
        <f t="shared" si="6"/>
        <v>0</v>
      </c>
    </row>
    <row r="133" spans="1:6" ht="12.75">
      <c r="A133" s="66">
        <v>8</v>
      </c>
      <c r="B133" s="67"/>
      <c r="C133" s="549"/>
      <c r="D133" s="549"/>
      <c r="E133" s="549"/>
      <c r="F133" s="551">
        <f t="shared" si="6"/>
        <v>0</v>
      </c>
    </row>
    <row r="134" spans="1:6" ht="12" customHeight="1">
      <c r="A134" s="66">
        <v>9</v>
      </c>
      <c r="B134" s="67"/>
      <c r="C134" s="549"/>
      <c r="D134" s="549"/>
      <c r="E134" s="549"/>
      <c r="F134" s="551">
        <f t="shared" si="6"/>
        <v>0</v>
      </c>
    </row>
    <row r="135" spans="1:6" ht="12.75">
      <c r="A135" s="66">
        <v>10</v>
      </c>
      <c r="B135" s="67"/>
      <c r="C135" s="549"/>
      <c r="D135" s="549"/>
      <c r="E135" s="549"/>
      <c r="F135" s="551">
        <f t="shared" si="6"/>
        <v>0</v>
      </c>
    </row>
    <row r="136" spans="1:6" ht="12.75">
      <c r="A136" s="66">
        <v>11</v>
      </c>
      <c r="B136" s="67"/>
      <c r="C136" s="549"/>
      <c r="D136" s="549"/>
      <c r="E136" s="549"/>
      <c r="F136" s="551">
        <f t="shared" si="6"/>
        <v>0</v>
      </c>
    </row>
    <row r="137" spans="1:6" ht="12.75">
      <c r="A137" s="66">
        <v>12</v>
      </c>
      <c r="B137" s="67"/>
      <c r="C137" s="549"/>
      <c r="D137" s="549"/>
      <c r="E137" s="549"/>
      <c r="F137" s="551">
        <f t="shared" si="6"/>
        <v>0</v>
      </c>
    </row>
    <row r="138" spans="1:6" ht="12.75">
      <c r="A138" s="66">
        <v>13</v>
      </c>
      <c r="B138" s="67"/>
      <c r="C138" s="549"/>
      <c r="D138" s="549"/>
      <c r="E138" s="549"/>
      <c r="F138" s="551">
        <f t="shared" si="6"/>
        <v>0</v>
      </c>
    </row>
    <row r="139" spans="1:6" ht="12" customHeight="1">
      <c r="A139" s="66">
        <v>14</v>
      </c>
      <c r="B139" s="67"/>
      <c r="C139" s="549"/>
      <c r="D139" s="549"/>
      <c r="E139" s="549"/>
      <c r="F139" s="551">
        <f t="shared" si="6"/>
        <v>0</v>
      </c>
    </row>
    <row r="140" spans="1:6" ht="12.75">
      <c r="A140" s="66">
        <v>15</v>
      </c>
      <c r="B140" s="67"/>
      <c r="C140" s="549"/>
      <c r="D140" s="549"/>
      <c r="E140" s="549"/>
      <c r="F140" s="551">
        <f t="shared" si="6"/>
        <v>0</v>
      </c>
    </row>
    <row r="141" spans="1:16" ht="17.25" customHeight="1">
      <c r="A141" s="68" t="s">
        <v>834</v>
      </c>
      <c r="B141" s="69" t="s">
        <v>842</v>
      </c>
      <c r="C141" s="536">
        <f>SUM(C126:C140)</f>
        <v>0</v>
      </c>
      <c r="D141" s="536"/>
      <c r="E141" s="536">
        <f>SUM(E126:E140)</f>
        <v>0</v>
      </c>
      <c r="F141" s="550">
        <f>SUM(F126:F140)</f>
        <v>0</v>
      </c>
      <c r="G141" s="526"/>
      <c r="H141" s="526"/>
      <c r="I141" s="526"/>
      <c r="J141" s="526"/>
      <c r="K141" s="526"/>
      <c r="L141" s="526"/>
      <c r="M141" s="526"/>
      <c r="N141" s="526"/>
      <c r="O141" s="526"/>
      <c r="P141" s="526"/>
    </row>
    <row r="142" spans="1:16" ht="19.5" customHeight="1">
      <c r="A142" s="71" t="s">
        <v>843</v>
      </c>
      <c r="B142" s="69" t="s">
        <v>844</v>
      </c>
      <c r="C142" s="536">
        <f>C141+C124+C107+C90</f>
        <v>3017</v>
      </c>
      <c r="D142" s="536"/>
      <c r="E142" s="536">
        <f>E141+E124+E107+E90</f>
        <v>0</v>
      </c>
      <c r="F142" s="550">
        <f>F141+F124+F107+F90</f>
        <v>3017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6" ht="19.5" customHeight="1">
      <c r="A143" s="72"/>
      <c r="B143" s="73"/>
      <c r="C143" s="74"/>
      <c r="D143" s="74"/>
      <c r="E143" s="74"/>
      <c r="F143" s="74"/>
    </row>
    <row r="144" spans="1:6" ht="12.75">
      <c r="A144" s="559" t="s">
        <v>888</v>
      </c>
      <c r="B144" s="560"/>
      <c r="C144" s="654" t="s">
        <v>845</v>
      </c>
      <c r="D144" s="654"/>
      <c r="E144" s="654"/>
      <c r="F144" s="654"/>
    </row>
    <row r="145" spans="1:6" ht="12.75">
      <c r="A145" s="75" t="s">
        <v>873</v>
      </c>
      <c r="B145" s="76"/>
      <c r="C145" s="75" t="s">
        <v>884</v>
      </c>
      <c r="D145" s="75"/>
      <c r="E145" s="75"/>
      <c r="F145" s="75"/>
    </row>
    <row r="146" spans="1:6" ht="12.75">
      <c r="A146" s="75"/>
      <c r="B146" s="76"/>
      <c r="C146" s="654" t="s">
        <v>852</v>
      </c>
      <c r="D146" s="654"/>
      <c r="E146" s="654"/>
      <c r="F146" s="654"/>
    </row>
    <row r="147" spans="3:5" ht="12.75">
      <c r="C147" s="75" t="s">
        <v>865</v>
      </c>
      <c r="E147" s="75"/>
    </row>
  </sheetData>
  <sheetProtection/>
  <mergeCells count="5">
    <mergeCell ref="C146:F146"/>
    <mergeCell ref="C144:F144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57:F70 C75:F89 C92:F106 C109:F123 D43 C44:E54 C40:E42 F40:F54 C25:F37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2015-01-29T07:55:39Z</cp:lastPrinted>
  <dcterms:created xsi:type="dcterms:W3CDTF">2000-06-29T12:02:40Z</dcterms:created>
  <dcterms:modified xsi:type="dcterms:W3CDTF">2015-01-29T09:23:02Z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