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2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<sst xmlns="http://schemas.openxmlformats.org/spreadsheetml/2006/main" count="1160" uniqueCount="885">
  <si>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</si>
  <si>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</si>
  <si>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</si>
  <si>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</si>
  <si>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</si>
  <si>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</si>
  <si>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</si>
  <si>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</si>
  <si>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</si>
  <si>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</si>
  <si>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</si>
  <si>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</si>
  <si>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</si>
  <si>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</si>
  <si>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</si>
  <si>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</si>
  <si>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</si>
  <si>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</si>
  <si>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</si>
  <si>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</si>
  <si>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</si>
  <si>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</si>
  <si>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</si>
  <si>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</si>
  <si>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</si>
  <si>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</si>
  <si>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</si>
  <si>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</si>
  <si>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</si>
  <si>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</si>
  <si>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</si>
  <si>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</si>
  <si>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</si>
  <si>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</si>
  <si>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</si>
  <si>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</si>
  <si>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</si>
  <si>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</si>
  <si>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</si>
  <si>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</si>
  <si>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</si>
  <si>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</si>
  <si>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</si>
  <si>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</si>
  <si>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</si>
  <si>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</si>
  <si>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</si>
  <si>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</si>
  <si>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</si>
  <si>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</si>
  <si>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</si>
  <si>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</si>
  <si>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</si>
  <si>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</si>
  <si>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</si>
  <si>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</si>
  <si>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</si>
  <si>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</si>
  <si>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</si>
  <si>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</si>
  <si>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</si>
  <si>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</si>
  <si>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</si>
  <si>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</si>
  <si>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</si>
  <si>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</si>
  <si>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</si>
  <si>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</si>
  <si>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</si>
  <si>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</si>
  <si>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</si>
  <si>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</si>
  <si>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</si>
  <si>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</si>
  <si>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</si>
  <si>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</si>
  <si>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</si>
  <si>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</si>
  <si>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</si>
  <si>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</si>
  <si>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</si>
  <si>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</si>
  <si>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</si>
  <si>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</si>
  <si>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</si>
  <si>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</si>
  <si>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</si>
  <si>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</si>
  <si>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</si>
  <si>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</si>
  <si>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</si>
  <si>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</si>
  <si>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</si>
  <si>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</si>
  <si>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</si>
  <si>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</si>
  <si>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</si>
  <si>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</si>
  <si>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</si>
  <si>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</si>
  <si>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</si>
  <si>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</si>
  <si>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</si>
  <si>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</si>
  <si>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</si>
  <si>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</si>
  <si>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</si>
  <si>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</si>
  <si>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</si>
  <si>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</si>
  <si>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</si>
  <si>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</si>
  <si>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</si>
  <si>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</si>
  <si>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</si>
  <si>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</si>
  <si>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</si>
  <si>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</si>
  <si>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</si>
  <si>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</si>
  <si>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</si>
  <si>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</si>
  <si>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</si>
  <si>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</si>
  <si>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</si>
  <si>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</si>
  <si>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</si>
  <si>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</si>
  <si>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</si>
  <si>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</si>
  <si>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</si>
  <si>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</si>
  <si>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</si>
  <si>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</si>
  <si>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</si>
  <si>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</si>
  <si>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</si>
  <si>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</si>
  <si>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</si>
  <si>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</si>
  <si>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</si>
  <si>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</si>
  <si>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</si>
  <si>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</si>
  <si>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</si>
  <si>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</si>
  <si>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</si>
  <si>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</si>
  <si>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</si>
  <si>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</si>
  <si>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</si>
  <si>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</si>
  <si>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</si>
  <si>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</si>
  <si>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</si>
  <si>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</si>
  <si>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</si>
  <si>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</si>
  <si>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</si>
  <si>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</si>
  <si>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</si>
  <si>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</si>
  <si>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</si>
  <si>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</si>
  <si>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</si>
  <si>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</si>
  <si>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</si>
  <si>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</si>
  <si>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</si>
  <si>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</si>
  <si>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</si>
  <si>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</si>
  <si>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</si>
  <si>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</si>
  <si>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</si>
  <si>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</si>
  <si>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</si>
  <si>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</si>
  <si>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</si>
  <si>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</si>
  <si>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</si>
  <si>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</si>
  <si>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</si>
  <si>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</si>
  <si>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</si>
  <si>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</si>
  <si>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</si>
  <si>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</si>
  <si>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</si>
  <si>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</si>
  <si>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</si>
  <si>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</si>
  <si>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</si>
  <si>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</si>
  <si>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</si>
  <si>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</si>
  <si>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</si>
  <si>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</si>
  <si>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</si>
  <si>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</si>
  <si>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</si>
  <si>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</si>
  <si>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</si>
  <si>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</si>
  <si>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</si>
  <si>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</si>
  <si>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</si>
  <si>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</si>
  <si>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</si>
  <si>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</si>
  <si>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</si>
  <si>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</si>
  <si>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</si>
  <si>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</si>
  <si>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</si>
  <si>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</si>
  <si>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</si>
  <si>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</si>
  <si>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</si>
  <si>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</si>
  <si>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</si>
  <si>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</si>
  <si>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</si>
  <si>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</si>
  <si>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</si>
  <si>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</si>
  <si>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</si>
  <si>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</si>
  <si>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</si>
  <si>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</si>
  <si>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</si>
  <si>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</si>
  <si>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</si>
  <si>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</si>
  <si>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</si>
  <si>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</si>
  <si>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</si>
  <si>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</si>
  <si>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</si>
  <si>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</si>
  <si>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</si>
  <si>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</si>
  <si>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</si>
  <si>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</si>
  <si>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</si>
  <si>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</si>
  <si>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</si>
  <si>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</si>
  <si>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</si>
  <si>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</si>
  <si>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</si>
  <si>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</si>
  <si>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</si>
  <si>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</si>
  <si>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</si>
  <si>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</si>
  <si>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</si>
  <si>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</si>
  <si>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</si>
  <si>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</si>
  <si>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</si>
  <si>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</si>
  <si>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</si>
  <si>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</si>
  <si>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</si>
  <si>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</si>
  <si>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</si>
  <si>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</si>
  <si>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</si>
  <si>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</si>
  <si>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</si>
  <si>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</si>
  <si>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</si>
  <si>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</si>
  <si>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</si>
  <si>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</si>
  <si>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</si>
  <si>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</si>
  <si>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</si>
  <si>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</si>
  <si>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</si>
  <si>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</si>
  <si>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</si>
  <si>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</si>
  <si>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</si>
  <si>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</si>
  <si>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</si>
  <si>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</si>
  <si>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</si>
  <si>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</si>
  <si>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</si>
  <si>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</si>
  <si>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</si>
  <si>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</si>
  <si>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</si>
  <si>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</si>
  <si>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</si>
  <si>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</si>
  <si>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</si>
  <si>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</si>
  <si>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</si>
  <si>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</si>
  <si>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</si>
  <si>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</si>
  <si>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</si>
  <si>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</si>
  <si>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</si>
  <si>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</si>
  <si>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</si>
  <si>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</si>
  <si>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</si>
  <si>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</si>
  <si>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</si>
  <si>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</si>
  <si>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</si>
  <si>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</si>
  <si>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</si>
  <si>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</si>
  <si>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</si>
  <si>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</si>
  <si>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</si>
  <si>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</si>
  <si>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</si>
  <si>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</si>
  <si>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</si>
  <si>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</si>
  <si>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</si>
  <si>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</si>
  <si>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</si>
  <si>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</si>
  <si>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</si>
  <si>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</si>
  <si>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</si>
  <si>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</si>
  <si>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</si>
  <si>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</si>
  <si>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</si>
  <si>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</si>
  <si>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</si>
  <si>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</si>
  <si>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</si>
  <si>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</si>
  <si>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</si>
  <si>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</si>
  <si>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</si>
  <si>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</si>
  <si>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</si>
  <si>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</si>
  <si>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</si>
  <si>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</si>
  <si>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</si>
  <si>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</si>
  <si>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</si>
  <si>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</si>
  <si>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</si>
  <si>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</si>
  <si>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</si>
  <si>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</si>
  <si>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</si>
  <si>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</si>
  <si>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</si>
  <si>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</si>
  <si>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</si>
  <si>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</si>
  <si>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</si>
  <si>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</si>
  <si>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</si>
  <si>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</si>
  <si>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</si>
  <si>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</si>
  <si>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</si>
  <si>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</si>
  <si>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</si>
  <si>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</si>
  <si>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</si>
  <si>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</si>
  <si>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</si>
  <si>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</si>
  <si>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</si>
  <si>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</si>
  <si>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</si>
  <si>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</si>
  <si>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</si>
  <si>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</si>
  <si>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</si>
  <si>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</si>
  <si>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</si>
  <si>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</si>
  <si>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</si>
  <si>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</si>
  <si>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</si>
  <si>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</si>
  <si>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</si>
  <si>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</si>
  <si>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</si>
  <si>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</si>
  <si>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</si>
  <si>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</si>
  <si>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</si>
  <si>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</si>
  <si>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</si>
  <si>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</si>
  <si>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</si>
  <si>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</si>
  <si>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</si>
  <si>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</si>
  <si>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</si>
  <si>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</si>
  <si>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</si>
  <si>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</si>
  <si>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</si>
  <si>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</si>
  <si>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</si>
  <si>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</si>
  <si>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</si>
  <si>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</si>
  <si>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</si>
  <si>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</si>
  <si>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</si>
  <si>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</si>
  <si>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</si>
  <si>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</si>
  <si>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</si>
  <si>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</si>
  <si>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</si>
  <si>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</si>
  <si>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</si>
  <si>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</si>
  <si>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</si>
  <si>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</si>
  <si>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</si>
  <si>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</si>
  <si>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</si>
  <si>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</si>
  <si>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</si>
  <si>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</si>
  <si>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</si>
  <si>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</si>
  <si>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</si>
  <si>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</si>
  <si>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</si>
  <si>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</si>
  <si>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</si>
  <si>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</si>
  <si>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</si>
  <si>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</si>
  <si>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</si>
  <si>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</si>
  <si>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</si>
  <si>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</si>
  <si>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</si>
  <si>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</si>
  <si>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</si>
  <si>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</si>
  <si>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</si>
  <si>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</si>
  <si>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</si>
  <si>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</si>
  <si>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</si>
  <si>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</si>
  <si>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</si>
  <si>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</si>
  <si>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</si>
  <si>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</si>
  <si>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</si>
  <si>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</si>
  <si>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</si>
  <si>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</si>
  <si>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</si>
  <si>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</si>
  <si>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</si>
  <si>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</si>
  <si>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</si>
  <si>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</si>
  <si>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</si>
  <si>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</si>
  <si>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</si>
  <si>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</si>
  <si>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</si>
  <si>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</si>
  <si>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</si>
  <si>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</si>
  <si>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</si>
  <si>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</si>
  <si>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</si>
  <si>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</si>
  <si>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</si>
  <si>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</si>
  <si>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</si>
  <si>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</si>
  <si>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</si>
  <si>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</si>
  <si>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</si>
  <si>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</si>
  <si>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</si>
  <si>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</si>
  <si>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</si>
  <si>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</si>
  <si>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</si>
  <si>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</si>
  <si>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</si>
  <si>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</si>
  <si>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</si>
  <si>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</si>
  <si>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</si>
  <si>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</si>
  <si>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</si>
  <si>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</si>
  <si>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</si>
  <si>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</si>
  <si>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</si>
  <si>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</si>
  <si>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</si>
  <si>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</si>
  <si>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</si>
  <si>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</si>
  <si>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</si>
  <si>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</si>
  <si>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</si>
  <si>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</si>
  <si>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</si>
  <si>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</si>
  <si>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</si>
  <si>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</si>
  <si>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</si>
  <si>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</si>
  <si>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</si>
  <si>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</si>
  <si>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</si>
  <si>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</si>
  <si>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</si>
  <si>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</si>
  <si>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</si>
  <si>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</si>
  <si>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</si>
  <si>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</si>
  <si>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</si>
  <si>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</si>
  <si>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</si>
  <si>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</si>
  <si>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</si>
  <si>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</si>
  <si>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</si>
  <si>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</si>
  <si>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</si>
  <si>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</si>
  <si>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</si>
  <si>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</si>
  <si>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</si>
  <si>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</si>
  <si>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</si>
  <si>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</si>
  <si>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</si>
  <si>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</si>
  <si>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</si>
  <si>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</si>
  <si>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</si>
  <si>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</si>
  <si>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</si>
  <si>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</si>
  <si>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</si>
  <si>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</si>
  <si>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</si>
  <si>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</si>
  <si>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</si>
  <si>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</si>
  <si>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</si>
  <si>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</si>
  <si>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</si>
  <si>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</si>
  <si>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</si>
  <si>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</si>
  <si>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</si>
  <si>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</si>
  <si>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</si>
  <si>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</si>
  <si>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</si>
  <si>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</si>
  <si>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</si>
  <si>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</si>
  <si>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</si>
  <si>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</si>
  <si>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</si>
  <si>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</si>
  <si>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</si>
  <si>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</si>
  <si>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</si>
  <si>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</si>
  <si>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</si>
  <si>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</si>
  <si>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</si>
  <si>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</si>
  <si>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</si>
  <si>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</si>
  <si>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</si>
  <si>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</si>
  <si>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</si>
  <si>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</si>
  <si>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</si>
  <si>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</si>
  <si>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</si>
  <si>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</si>
  <si>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</si>
  <si>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</si>
  <si>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</si>
  <si>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</si>
  <si>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</si>
  <si>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</si>
  <si>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</si>
  <si>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</si>
  <si>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</si>
  <si>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</si>
  <si>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</si>
  <si>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</si>
  <si>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</si>
  <si>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</si>
  <si>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</si>
  <si>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</si>
  <si>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</si>
  <si>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</si>
  <si>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</si>
  <si>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</si>
  <si>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</si>
  <si>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</si>
  <si>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</si>
  <si>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</si>
  <si>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</si>
  <si>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</si>
  <si>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</si>
  <si>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</si>
  <si>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</si>
  <si>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</si>
  <si>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</si>
  <si>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</si>
  <si>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</si>
  <si>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</si>
  <si>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</si>
  <si>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</si>
  <si>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</si>
  <si>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</si>
  <si>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</si>
  <si>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</si>
  <si>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</si>
  <si>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</si>
  <si>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</si>
  <si>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</si>
  <si>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</si>
  <si>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</si>
  <si>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</si>
  <si>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</si>
  <si>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</si>
  <si>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</si>
  <si>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</si>
  <si>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</si>
  <si>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</si>
  <si>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</si>
  <si>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</si>
  <si>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</si>
  <si>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</si>
  <si>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</si>
  <si>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</si>
  <si>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</si>
  <si>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</si>
  <si>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</si>
  <si>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</si>
  <si>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</si>
  <si>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</si>
  <si>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</si>
  <si>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</si>
  <si>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</si>
  <si>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</si>
  <si>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</si>
  <si>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</si>
  <si>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</si>
  <si>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</si>
  <si>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</si>
  <si>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</si>
  <si>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</si>
  <si>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</si>
  <si>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</si>
  <si>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</si>
  <si>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</si>
  <si>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</si>
  <si>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</si>
  <si>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</si>
  <si>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</si>
  <si>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</si>
  <si>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</si>
  <si>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</si>
  <si>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</si>
  <si>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</si>
  <si>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</si>
  <si>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</si>
  <si>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</si>
  <si>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</si>
  <si>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</si>
  <si>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</si>
  <si>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</si>
  <si>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</si>
  <si>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</si>
  <si>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</si>
  <si>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</si>
  <si>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</si>
  <si>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</si>
  <si>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</si>
  <si>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</si>
  <si>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</si>
  <si>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</si>
  <si>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</si>
  <si>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</si>
  <si>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</si>
  <si>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</si>
  <si>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</si>
  <si>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</si>
  <si>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</si>
  <si>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</si>
  <si>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</si>
  <si>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</si>
  <si>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</si>
  <si>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</si>
  <si>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</si>
  <si>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</si>
  <si>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</si>
  <si>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</si>
  <si>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</si>
  <si>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</si>
  <si>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</si>
  <si>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</si>
  <si>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</si>
  <si>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</si>
  <si>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</si>
  <si>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</si>
  <si>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</si>
  <si>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</si>
  <si>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</si>
  <si>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</si>
  <si>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</si>
  <si>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</si>
  <si>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</si>
  <si>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</si>
  <si>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</si>
  <si>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</si>
  <si>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</si>
  <si>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</si>
  <si>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</si>
  <si>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</si>
  <si>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</si>
  <si>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</si>
  <si>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</si>
  <si>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</si>
  <si>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</si>
  <si>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</si>
  <si>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</si>
  <si>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</si>
  <si>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</si>
  <si>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</si>
  <si>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</si>
  <si>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</si>
  <si>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</si>
  <si>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</si>
  <si>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</si>
  <si>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</si>
  <si>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</si>
  <si>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</si>
  <si>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</si>
  <si>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</si>
  <si>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</si>
  <si>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</si>
  <si>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</si>
  <si>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</si>
  <si>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</si>
  <si>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</si>
  <si>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</si>
  <si>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</si>
  <si>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</si>
  <si>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</si>
  <si>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</si>
  <si>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</si>
  <si>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</si>
  <si>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</si>
  <si>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</si>
  <si>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</si>
  <si>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</si>
  <si>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</si>
  <si>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</si>
  <si>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</si>
  <si>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</si>
  <si>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</si>
  <si>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</si>
  <si>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</si>
  <si>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</si>
  <si>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</si>
  <si>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</si>
  <si>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</si>
  <si>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</si>
  <si>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</si>
  <si>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</si>
  <si>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</si>
  <si>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</si>
  <si>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</si>
  <si>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</si>
  <si>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</si>
  <si>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</si>
  <si>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</si>
  <si>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</si>
  <si>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</si>
  <si>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</si>
  <si>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</si>
  <si>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</si>
  <si>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</si>
  <si>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</si>
  <si>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</si>
  <si>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</si>
  <si>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</si>
  <si>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</si>
  <si>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</si>
  <si>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</si>
  <si>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</si>
  <si>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</si>
  <si>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</si>
  <si>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</si>
  <si>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</si>
  <si>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</si>
  <si>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</si>
  <si>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</si>
  <si>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</si>
  <si>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</si>
  <si>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</si>
  <si>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</si>
  <si>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</si>
  <si>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</si>
  <si>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</si>
  <si>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</si>
  <si>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</si>
  <si>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</si>
  <si>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</si>
  <si>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</si>
  <si>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</si>
  <si>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</si>
  <si>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</si>
  <si>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</si>
  <si>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</si>
  <si>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</si>
  <si>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</si>
  <si>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</si>
  <si>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</si>
  <si>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</si>
  <si>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</si>
  <si>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</si>
  <si>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</si>
  <si>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</si>
  <si>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</si>
  <si>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</si>
  <si>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</si>
  <si>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</si>
  <si>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</si>
  <si>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</si>
  <si>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</si>
  <si>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</si>
  <si>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</si>
  <si>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</si>
  <si>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</si>
  <si>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</si>
  <si>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</si>
  <si>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</si>
  <si>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</si>
  <si>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</si>
  <si>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</si>
  <si>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</si>
  <si>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</si>
  <si>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</si>
  <si>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</si>
  <si>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</si>
  <si>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</si>
  <si>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</si>
  <si>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</si>
  <si>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</si>
  <si>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</si>
  <si>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Дата на съставяне:30.01.2017г.</t>
  </si>
  <si>
    <t xml:space="preserve">Дата на съставяне:30.01.2017г.                                     </t>
  </si>
  <si>
    <r>
      <t xml:space="preserve">Дата на съставяне: </t>
    </r>
    <r>
      <rPr>
        <sz val="10"/>
        <rFont val="Times New Roman"/>
        <family val="1"/>
      </rPr>
      <t>30.01.2017 г.</t>
    </r>
  </si>
  <si>
    <t>Дата на съставяне:30.01.2017 г.</t>
  </si>
  <si>
    <t>Дата на съставяне:30.01.2017г</t>
  </si>
  <si>
    <t>Дата  на съставяне30.01.2017г.</t>
  </si>
  <si>
    <t>30.1.2017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</si>
</sst>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70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73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72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73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73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73" fontId="11" fillId="0" borderId="0" xfId="39" applyNumberFormat="1" applyFont="1" applyBorder="1" applyAlignment="1" applyProtection="1">
      <alignment horizontal="centerContinuous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73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73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1">
      <selection activeCell="N66" sqref="N6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42735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655</v>
      </c>
      <c r="D11" s="151">
        <v>655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10174</v>
      </c>
      <c r="D12" s="151">
        <v>10275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26115</v>
      </c>
      <c r="D13" s="151">
        <v>26371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448</v>
      </c>
      <c r="D14" s="151">
        <v>473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64</v>
      </c>
      <c r="D15" s="151">
        <v>60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2</v>
      </c>
      <c r="D16" s="151">
        <v>5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2879</v>
      </c>
      <c r="D17" s="151">
        <v>2308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2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40338</v>
      </c>
      <c r="D19" s="155">
        <f>SUM(D11:D18)</f>
        <v>40149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4691</v>
      </c>
      <c r="H21" s="156">
        <f>SUM(H22:H24)</f>
        <v>4684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4691</v>
      </c>
      <c r="H22" s="152">
        <v>4684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35421</v>
      </c>
      <c r="H25" s="154">
        <f>H19+H20+H21</f>
        <v>35414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12</v>
      </c>
      <c r="H31" s="152">
        <v>7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12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42935</v>
      </c>
      <c r="H36" s="154">
        <f>H25+H17+H33</f>
        <v>42923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2987</v>
      </c>
      <c r="H53" s="152">
        <v>2987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40339</v>
      </c>
      <c r="D55" s="155">
        <f>D19+D20+D21+D27+D32+D45+D51+D53+D54</f>
        <v>40150</v>
      </c>
      <c r="E55" s="237" t="s">
        <v>173</v>
      </c>
      <c r="F55" s="261" t="s">
        <v>174</v>
      </c>
      <c r="G55" s="154">
        <f>G49+G51+G52+G53+G54</f>
        <v>2987</v>
      </c>
      <c r="H55" s="154">
        <f>H49+H51+H52+H53+H54</f>
        <v>2987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1535</v>
      </c>
      <c r="D58" s="151">
        <v>1522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2512</v>
      </c>
      <c r="D59" s="151">
        <v>2932</v>
      </c>
      <c r="E59" s="251" t="s">
        <v>182</v>
      </c>
      <c r="F59" s="242" t="s">
        <v>183</v>
      </c>
      <c r="G59" s="152">
        <v>4266</v>
      </c>
      <c r="H59" s="152">
        <v>4305</v>
      </c>
      <c r="M59" s="157"/>
    </row>
    <row r="60" spans="1:8" ht="15">
      <c r="A60" s="235" t="s">
        <v>184</v>
      </c>
      <c r="B60" s="241" t="s">
        <v>185</v>
      </c>
      <c r="C60" s="151">
        <v>934</v>
      </c>
      <c r="D60" s="151">
        <v>938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3317</v>
      </c>
      <c r="D61" s="151">
        <v>3152</v>
      </c>
      <c r="E61" s="243" t="s">
        <v>190</v>
      </c>
      <c r="F61" s="272" t="s">
        <v>191</v>
      </c>
      <c r="G61" s="154">
        <f>SUM(G62:G68)</f>
        <v>892</v>
      </c>
      <c r="H61" s="154">
        <f>SUM(H62:H68)</f>
        <v>377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384</v>
      </c>
      <c r="H62" s="152">
        <v>0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8298</v>
      </c>
      <c r="D64" s="155">
        <f>SUM(D58:D63)</f>
        <v>8544</v>
      </c>
      <c r="E64" s="237" t="s">
        <v>201</v>
      </c>
      <c r="F64" s="242" t="s">
        <v>202</v>
      </c>
      <c r="G64" s="152">
        <v>257</v>
      </c>
      <c r="H64" s="152">
        <v>148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92</v>
      </c>
      <c r="H65" s="152">
        <v>87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113</v>
      </c>
      <c r="H66" s="152">
        <v>99</v>
      </c>
    </row>
    <row r="67" spans="1:8" ht="15">
      <c r="A67" s="235" t="s">
        <v>208</v>
      </c>
      <c r="B67" s="241" t="s">
        <v>209</v>
      </c>
      <c r="C67" s="151">
        <v>601</v>
      </c>
      <c r="D67" s="151">
        <v>188</v>
      </c>
      <c r="E67" s="237" t="s">
        <v>210</v>
      </c>
      <c r="F67" s="242" t="s">
        <v>211</v>
      </c>
      <c r="G67" s="152">
        <v>24</v>
      </c>
      <c r="H67" s="152">
        <v>20</v>
      </c>
    </row>
    <row r="68" spans="1:8" ht="15">
      <c r="A68" s="235" t="s">
        <v>212</v>
      </c>
      <c r="B68" s="241" t="s">
        <v>213</v>
      </c>
      <c r="C68" s="151">
        <v>1200</v>
      </c>
      <c r="D68" s="151">
        <v>1164</v>
      </c>
      <c r="E68" s="237" t="s">
        <v>214</v>
      </c>
      <c r="F68" s="242" t="s">
        <v>215</v>
      </c>
      <c r="G68" s="152">
        <v>22</v>
      </c>
      <c r="H68" s="152">
        <v>23</v>
      </c>
    </row>
    <row r="69" spans="1:8" ht="15">
      <c r="A69" s="235" t="s">
        <v>216</v>
      </c>
      <c r="B69" s="241" t="s">
        <v>217</v>
      </c>
      <c r="C69" s="151">
        <v>381</v>
      </c>
      <c r="D69" s="151">
        <v>377</v>
      </c>
      <c r="E69" s="251" t="s">
        <v>79</v>
      </c>
      <c r="F69" s="242" t="s">
        <v>218</v>
      </c>
      <c r="G69" s="152">
        <v>21</v>
      </c>
      <c r="H69" s="152">
        <v>24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5179</v>
      </c>
      <c r="H71" s="161">
        <f>H59+H60+H61+H69+H70</f>
        <v>4706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48</v>
      </c>
      <c r="D72" s="151"/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97</v>
      </c>
      <c r="D74" s="151">
        <v>95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2327</v>
      </c>
      <c r="D75" s="155">
        <f>SUM(D67:D74)</f>
        <v>1824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</v>
      </c>
      <c r="H76" s="152">
        <v>7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5181</v>
      </c>
      <c r="H79" s="162">
        <f>H71+H74+H75+H76</f>
        <v>4713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46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93</v>
      </c>
      <c r="D88" s="151">
        <v>98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139</v>
      </c>
      <c r="D91" s="155">
        <f>SUM(D87:D90)</f>
        <v>105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10764</v>
      </c>
      <c r="D93" s="155">
        <f>D64+D75+D84+D91+D92</f>
        <v>10473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51103</v>
      </c>
      <c r="D94" s="164">
        <f>D93+D55</f>
        <v>50623</v>
      </c>
      <c r="E94" s="449" t="s">
        <v>271</v>
      </c>
      <c r="F94" s="289" t="s">
        <v>272</v>
      </c>
      <c r="G94" s="165">
        <f>G36+G39+G55+G79</f>
        <v>51103</v>
      </c>
      <c r="H94" s="165">
        <f>H36+H39+H55+H79</f>
        <v>50623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="84" zoomScaleNormal="84" zoomScalePageLayoutView="0" workbookViewId="0" topLeftCell="A1">
      <selection activeCell="N26" sqref="N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42735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3511</v>
      </c>
      <c r="D9" s="46">
        <v>3041</v>
      </c>
      <c r="E9" s="298" t="s">
        <v>286</v>
      </c>
      <c r="F9" s="549" t="s">
        <v>287</v>
      </c>
      <c r="G9" s="550">
        <v>4979</v>
      </c>
      <c r="H9" s="550">
        <v>3976</v>
      </c>
    </row>
    <row r="10" spans="1:8" ht="12">
      <c r="A10" s="298" t="s">
        <v>288</v>
      </c>
      <c r="B10" s="299" t="s">
        <v>289</v>
      </c>
      <c r="C10" s="46">
        <v>194</v>
      </c>
      <c r="D10" s="46">
        <v>194</v>
      </c>
      <c r="E10" s="298" t="s">
        <v>290</v>
      </c>
      <c r="F10" s="549" t="s">
        <v>291</v>
      </c>
      <c r="G10" s="550">
        <v>5432</v>
      </c>
      <c r="H10" s="550">
        <v>5481</v>
      </c>
    </row>
    <row r="11" spans="1:8" ht="12">
      <c r="A11" s="298" t="s">
        <v>292</v>
      </c>
      <c r="B11" s="299" t="s">
        <v>293</v>
      </c>
      <c r="C11" s="46">
        <v>395</v>
      </c>
      <c r="D11" s="46">
        <v>395</v>
      </c>
      <c r="E11" s="300" t="s">
        <v>294</v>
      </c>
      <c r="F11" s="549" t="s">
        <v>295</v>
      </c>
      <c r="G11" s="550">
        <v>61</v>
      </c>
      <c r="H11" s="550">
        <v>64</v>
      </c>
    </row>
    <row r="12" spans="1:8" ht="12">
      <c r="A12" s="298" t="s">
        <v>296</v>
      </c>
      <c r="B12" s="299" t="s">
        <v>297</v>
      </c>
      <c r="C12" s="46">
        <v>878</v>
      </c>
      <c r="D12" s="46">
        <v>834</v>
      </c>
      <c r="E12" s="300" t="s">
        <v>79</v>
      </c>
      <c r="F12" s="549" t="s">
        <v>298</v>
      </c>
      <c r="G12" s="550">
        <v>108</v>
      </c>
      <c r="H12" s="550">
        <v>40</v>
      </c>
    </row>
    <row r="13" spans="1:18" ht="12">
      <c r="A13" s="298" t="s">
        <v>299</v>
      </c>
      <c r="B13" s="299" t="s">
        <v>300</v>
      </c>
      <c r="C13" s="46">
        <v>165</v>
      </c>
      <c r="D13" s="46">
        <v>155</v>
      </c>
      <c r="E13" s="301" t="s">
        <v>52</v>
      </c>
      <c r="F13" s="551" t="s">
        <v>301</v>
      </c>
      <c r="G13" s="548">
        <f>SUM(G9:G12)</f>
        <v>10580</v>
      </c>
      <c r="H13" s="548">
        <f>SUM(H9:H12)</f>
        <v>9561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5403</v>
      </c>
      <c r="D14" s="46">
        <v>5433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256</v>
      </c>
      <c r="D15" s="47">
        <v>-353</v>
      </c>
      <c r="E15" s="296" t="s">
        <v>306</v>
      </c>
      <c r="F15" s="554" t="s">
        <v>307</v>
      </c>
      <c r="G15" s="550">
        <v>1</v>
      </c>
      <c r="H15" s="550">
        <v>56</v>
      </c>
    </row>
    <row r="16" spans="1:8" ht="12">
      <c r="A16" s="298" t="s">
        <v>308</v>
      </c>
      <c r="B16" s="299" t="s">
        <v>309</v>
      </c>
      <c r="C16" s="47">
        <v>-444</v>
      </c>
      <c r="D16" s="47">
        <v>-285</v>
      </c>
      <c r="E16" s="298" t="s">
        <v>310</v>
      </c>
      <c r="F16" s="552" t="s">
        <v>311</v>
      </c>
      <c r="G16" s="555">
        <v>1</v>
      </c>
      <c r="H16" s="555">
        <v>56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10358</v>
      </c>
      <c r="D19" s="49">
        <f>SUM(D9:D15)+D16</f>
        <v>9414</v>
      </c>
      <c r="E19" s="304" t="s">
        <v>318</v>
      </c>
      <c r="F19" s="552" t="s">
        <v>319</v>
      </c>
      <c r="G19" s="550">
        <v>2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4</v>
      </c>
      <c r="H21" s="550">
        <v>14</v>
      </c>
    </row>
    <row r="22" spans="1:8" ht="24">
      <c r="A22" s="304" t="s">
        <v>325</v>
      </c>
      <c r="B22" s="305" t="s">
        <v>326</v>
      </c>
      <c r="C22" s="46">
        <v>192</v>
      </c>
      <c r="D22" s="46">
        <v>163</v>
      </c>
      <c r="E22" s="304" t="s">
        <v>327</v>
      </c>
      <c r="F22" s="552" t="s">
        <v>328</v>
      </c>
      <c r="G22" s="550">
        <v>2</v>
      </c>
      <c r="H22" s="550">
        <v>3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6</v>
      </c>
      <c r="D24" s="46">
        <v>14</v>
      </c>
      <c r="E24" s="301" t="s">
        <v>104</v>
      </c>
      <c r="F24" s="554" t="s">
        <v>335</v>
      </c>
      <c r="G24" s="548">
        <f>SUM(G19:G23)</f>
        <v>8</v>
      </c>
      <c r="H24" s="548">
        <f>SUM(H19:H23)</f>
        <v>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21</v>
      </c>
      <c r="D25" s="46">
        <v>37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219</v>
      </c>
      <c r="D26" s="49">
        <f>SUM(D22:D25)</f>
        <v>214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10577</v>
      </c>
      <c r="D28" s="50">
        <f>D26+D19</f>
        <v>9628</v>
      </c>
      <c r="E28" s="127" t="s">
        <v>340</v>
      </c>
      <c r="F28" s="554" t="s">
        <v>341</v>
      </c>
      <c r="G28" s="548">
        <f>G13+G15+G24</f>
        <v>10589</v>
      </c>
      <c r="H28" s="548">
        <f>H13+H15+H24</f>
        <v>9635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12</v>
      </c>
      <c r="D30" s="50">
        <f>IF((H28-D28)&gt;0,H28-D28,0)</f>
        <v>7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10577</v>
      </c>
      <c r="D33" s="49">
        <f>D28-D31+D32</f>
        <v>9628</v>
      </c>
      <c r="E33" s="127" t="s">
        <v>356</v>
      </c>
      <c r="F33" s="554" t="s">
        <v>357</v>
      </c>
      <c r="G33" s="53">
        <f>G32-G31+G28</f>
        <v>10589</v>
      </c>
      <c r="H33" s="53">
        <f>H32-H31+H28</f>
        <v>9635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12</v>
      </c>
      <c r="D34" s="50">
        <f>IF((H33-D33)&gt;0,H33-D33,0)</f>
        <v>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12</v>
      </c>
      <c r="D39" s="460">
        <f>+IF((H33-D33-D35)&gt;0,H33-D33-D35,0)</f>
        <v>7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12</v>
      </c>
      <c r="D41" s="52">
        <f>IF(H39=0,IF(D39-D40&gt;0,D39-D40+H40,0),IF(H39-H40&lt;0,H40-H39+D39,0))</f>
        <v>7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10589</v>
      </c>
      <c r="D42" s="53">
        <f>D33+D35+D39</f>
        <v>9635</v>
      </c>
      <c r="E42" s="128" t="s">
        <v>383</v>
      </c>
      <c r="F42" s="129" t="s">
        <v>384</v>
      </c>
      <c r="G42" s="53">
        <f>G39+G33</f>
        <v>10589</v>
      </c>
      <c r="H42" s="53">
        <f>H39+H33</f>
        <v>9635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 t="s">
        <v>884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42735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12160</v>
      </c>
      <c r="D10" s="54">
        <v>10453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-10550</v>
      </c>
      <c r="D11" s="54">
        <v>-10752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-823</v>
      </c>
      <c r="D13" s="54">
        <v>-789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-304</v>
      </c>
      <c r="D14" s="54">
        <v>-154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-39</v>
      </c>
      <c r="D15" s="54">
        <v>-35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-3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-178</v>
      </c>
      <c r="D19" s="54">
        <v>-179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263</v>
      </c>
      <c r="D20" s="55">
        <f>SUM(D10:D19)</f>
        <v>-1462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6561</v>
      </c>
      <c r="D36" s="54">
        <v>7718</v>
      </c>
      <c r="E36" s="130"/>
      <c r="F36" s="130"/>
    </row>
    <row r="37" spans="1:6" ht="12">
      <c r="A37" s="332" t="s">
        <v>443</v>
      </c>
      <c r="B37" s="333" t="s">
        <v>444</v>
      </c>
      <c r="C37" s="54">
        <v>-6601</v>
      </c>
      <c r="D37" s="54">
        <v>-6188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-189</v>
      </c>
      <c r="D39" s="54">
        <v>-163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/>
      <c r="D41" s="54">
        <v>54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-229</v>
      </c>
      <c r="D42" s="55">
        <f>SUM(D34:D41)</f>
        <v>1421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34</v>
      </c>
      <c r="D43" s="55">
        <f>D42+D32+D20</f>
        <v>-41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105</v>
      </c>
      <c r="D44" s="132">
        <v>146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139</v>
      </c>
      <c r="D45" s="55">
        <f>D44+D43</f>
        <v>105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139</v>
      </c>
      <c r="D46" s="56">
        <v>105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0" zoomScaleNormal="80" zoomScalePageLayoutView="0" workbookViewId="0" topLeftCell="A1">
      <selection activeCell="I47" sqref="I4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42735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4684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12</v>
      </c>
      <c r="J16" s="345">
        <f>+'справка №1-БАЛАНС'!G32</f>
        <v>0</v>
      </c>
      <c r="K16" s="60"/>
      <c r="L16" s="344">
        <f t="shared" si="1"/>
        <v>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4691</v>
      </c>
      <c r="G29" s="59">
        <f t="shared" si="6"/>
        <v>0</v>
      </c>
      <c r="H29" s="59">
        <f t="shared" si="6"/>
        <v>0</v>
      </c>
      <c r="I29" s="59">
        <f t="shared" si="6"/>
        <v>12</v>
      </c>
      <c r="J29" s="59">
        <f t="shared" si="6"/>
        <v>0</v>
      </c>
      <c r="K29" s="59">
        <f t="shared" si="6"/>
        <v>0</v>
      </c>
      <c r="L29" s="344">
        <f t="shared" si="1"/>
        <v>42935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4691</v>
      </c>
      <c r="G32" s="59">
        <f t="shared" si="7"/>
        <v>0</v>
      </c>
      <c r="H32" s="59">
        <f t="shared" si="7"/>
        <v>0</v>
      </c>
      <c r="I32" s="59">
        <f t="shared" si="7"/>
        <v>12</v>
      </c>
      <c r="J32" s="59">
        <f t="shared" si="7"/>
        <v>0</v>
      </c>
      <c r="K32" s="59">
        <f t="shared" si="7"/>
        <v>0</v>
      </c>
      <c r="L32" s="344">
        <f t="shared" si="1"/>
        <v>42935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AA38" sqref="AA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42735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1</v>
      </c>
      <c r="M9" s="65"/>
      <c r="N9" s="74">
        <f>K9+L9-M9</f>
        <v>34</v>
      </c>
      <c r="O9" s="65"/>
      <c r="P9" s="65"/>
      <c r="Q9" s="74">
        <f aca="true" t="shared" si="0" ref="Q9:Q15">N9+O9-P9</f>
        <v>34</v>
      </c>
      <c r="R9" s="74">
        <f aca="true" t="shared" si="1" ref="R9:R15">J9-Q9</f>
        <v>655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1385</v>
      </c>
      <c r="L10" s="65">
        <v>101</v>
      </c>
      <c r="M10" s="65"/>
      <c r="N10" s="74">
        <f aca="true" t="shared" si="4" ref="N10:N39">K10+L10-M10</f>
        <v>1486</v>
      </c>
      <c r="O10" s="65"/>
      <c r="P10" s="65"/>
      <c r="Q10" s="74">
        <f t="shared" si="0"/>
        <v>1486</v>
      </c>
      <c r="R10" s="74">
        <f t="shared" si="1"/>
        <v>10174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30486</v>
      </c>
      <c r="E11" s="189">
        <v>7</v>
      </c>
      <c r="F11" s="189">
        <v>0</v>
      </c>
      <c r="G11" s="74">
        <f t="shared" si="2"/>
        <v>30493</v>
      </c>
      <c r="H11" s="65"/>
      <c r="I11" s="65"/>
      <c r="J11" s="74">
        <f t="shared" si="3"/>
        <v>30493</v>
      </c>
      <c r="K11" s="65">
        <v>4116</v>
      </c>
      <c r="L11" s="65">
        <v>262</v>
      </c>
      <c r="M11" s="65"/>
      <c r="N11" s="74">
        <f t="shared" si="4"/>
        <v>4378</v>
      </c>
      <c r="O11" s="65"/>
      <c r="P11" s="65"/>
      <c r="Q11" s="74">
        <f t="shared" si="0"/>
        <v>4378</v>
      </c>
      <c r="R11" s="74">
        <f t="shared" si="1"/>
        <v>26115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1030</v>
      </c>
      <c r="E12" s="189">
        <v>0</v>
      </c>
      <c r="F12" s="189">
        <v>0</v>
      </c>
      <c r="G12" s="74">
        <f t="shared" si="2"/>
        <v>1030</v>
      </c>
      <c r="H12" s="65"/>
      <c r="I12" s="65"/>
      <c r="J12" s="74">
        <f t="shared" si="3"/>
        <v>1030</v>
      </c>
      <c r="K12" s="65">
        <v>557</v>
      </c>
      <c r="L12" s="65">
        <v>25</v>
      </c>
      <c r="M12" s="65"/>
      <c r="N12" s="74">
        <f t="shared" si="4"/>
        <v>582</v>
      </c>
      <c r="O12" s="65"/>
      <c r="P12" s="65"/>
      <c r="Q12" s="74">
        <f t="shared" si="0"/>
        <v>582</v>
      </c>
      <c r="R12" s="74">
        <f t="shared" si="1"/>
        <v>448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209</v>
      </c>
      <c r="E13" s="189">
        <v>48</v>
      </c>
      <c r="F13" s="189">
        <v>47</v>
      </c>
      <c r="G13" s="74">
        <f t="shared" si="2"/>
        <v>210</v>
      </c>
      <c r="H13" s="65"/>
      <c r="I13" s="65"/>
      <c r="J13" s="74">
        <f t="shared" si="3"/>
        <v>210</v>
      </c>
      <c r="K13" s="65">
        <v>150</v>
      </c>
      <c r="L13" s="65">
        <v>2</v>
      </c>
      <c r="M13" s="65">
        <v>6</v>
      </c>
      <c r="N13" s="74">
        <f t="shared" si="4"/>
        <v>146</v>
      </c>
      <c r="O13" s="65"/>
      <c r="P13" s="65"/>
      <c r="Q13" s="74">
        <f t="shared" si="0"/>
        <v>146</v>
      </c>
      <c r="R13" s="74">
        <f t="shared" si="1"/>
        <v>64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79</v>
      </c>
      <c r="E14" s="189">
        <v>0</v>
      </c>
      <c r="F14" s="189">
        <v>0</v>
      </c>
      <c r="G14" s="74">
        <f t="shared" si="2"/>
        <v>79</v>
      </c>
      <c r="H14" s="65"/>
      <c r="I14" s="65"/>
      <c r="J14" s="74">
        <f t="shared" si="3"/>
        <v>79</v>
      </c>
      <c r="K14" s="65">
        <v>72</v>
      </c>
      <c r="L14" s="65">
        <v>5</v>
      </c>
      <c r="M14" s="65"/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2308</v>
      </c>
      <c r="E15" s="457">
        <v>570</v>
      </c>
      <c r="F15" s="457">
        <v>0</v>
      </c>
      <c r="G15" s="74">
        <f t="shared" si="2"/>
        <v>2878</v>
      </c>
      <c r="H15" s="458"/>
      <c r="I15" s="458"/>
      <c r="J15" s="74">
        <f t="shared" si="3"/>
        <v>2878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2878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2</v>
      </c>
      <c r="L16" s="65">
        <v>1</v>
      </c>
      <c r="M16" s="65"/>
      <c r="N16" s="74">
        <f t="shared" si="4"/>
        <v>3</v>
      </c>
      <c r="O16" s="65"/>
      <c r="P16" s="65"/>
      <c r="Q16" s="74">
        <f aca="true" t="shared" si="5" ref="Q16:Q25">N16+O16-P16</f>
        <v>3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46465</v>
      </c>
      <c r="E17" s="194">
        <f>SUM(E9:E16)</f>
        <v>625</v>
      </c>
      <c r="F17" s="194">
        <f>SUM(F9:F16)</f>
        <v>47</v>
      </c>
      <c r="G17" s="74">
        <f t="shared" si="2"/>
        <v>47043</v>
      </c>
      <c r="H17" s="75">
        <f>SUM(H9:H16)</f>
        <v>0</v>
      </c>
      <c r="I17" s="75">
        <f>SUM(I9:I16)</f>
        <v>0</v>
      </c>
      <c r="J17" s="74">
        <f t="shared" si="3"/>
        <v>47043</v>
      </c>
      <c r="K17" s="75">
        <f>SUM(K9:K16)</f>
        <v>6315</v>
      </c>
      <c r="L17" s="75">
        <f>SUM(L9:L16)</f>
        <v>397</v>
      </c>
      <c r="M17" s="75">
        <f>SUM(M9:M16)</f>
        <v>6</v>
      </c>
      <c r="N17" s="74">
        <f t="shared" si="4"/>
        <v>6706</v>
      </c>
      <c r="O17" s="75">
        <f>SUM(O9:O16)</f>
        <v>0</v>
      </c>
      <c r="P17" s="75">
        <f>SUM(P9:P16)</f>
        <v>0</v>
      </c>
      <c r="Q17" s="74">
        <f t="shared" si="5"/>
        <v>6706</v>
      </c>
      <c r="R17" s="74">
        <f t="shared" si="6"/>
        <v>40337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46475</v>
      </c>
      <c r="E40" s="438">
        <f>E17+E18+E19+E25+E38+E39</f>
        <v>625</v>
      </c>
      <c r="F40" s="438">
        <f aca="true" t="shared" si="13" ref="F40:R40">F17+F18+F19+F25+F38+F39</f>
        <v>47</v>
      </c>
      <c r="G40" s="438">
        <f t="shared" si="13"/>
        <v>47053</v>
      </c>
      <c r="H40" s="438">
        <f t="shared" si="13"/>
        <v>0</v>
      </c>
      <c r="I40" s="438">
        <f t="shared" si="13"/>
        <v>0</v>
      </c>
      <c r="J40" s="438">
        <f t="shared" si="13"/>
        <v>47053</v>
      </c>
      <c r="K40" s="438">
        <f t="shared" si="13"/>
        <v>6324</v>
      </c>
      <c r="L40" s="438">
        <f t="shared" si="13"/>
        <v>397</v>
      </c>
      <c r="M40" s="438">
        <f t="shared" si="13"/>
        <v>6</v>
      </c>
      <c r="N40" s="438">
        <f t="shared" si="13"/>
        <v>6715</v>
      </c>
      <c r="O40" s="438">
        <f t="shared" si="13"/>
        <v>0</v>
      </c>
      <c r="P40" s="438">
        <f t="shared" si="13"/>
        <v>0</v>
      </c>
      <c r="Q40" s="438">
        <f t="shared" si="13"/>
        <v>6715</v>
      </c>
      <c r="R40" s="438">
        <f t="shared" si="13"/>
        <v>40338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AE94" sqref="AE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42735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601</v>
      </c>
      <c r="D24" s="119">
        <f>SUM(D25:D27)</f>
        <v>601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601</v>
      </c>
      <c r="D26" s="108">
        <v>601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1200</v>
      </c>
      <c r="D28" s="108">
        <v>1200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381</v>
      </c>
      <c r="D29" s="108">
        <v>381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48</v>
      </c>
      <c r="D33" s="105">
        <f>SUM(D34:D37)</f>
        <v>48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39</v>
      </c>
      <c r="D34" s="108">
        <v>39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/>
      <c r="D35" s="108"/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9</v>
      </c>
      <c r="D37" s="108">
        <v>9</v>
      </c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97</v>
      </c>
      <c r="D38" s="105">
        <f>SUM(D39:D42)</f>
        <v>97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97</v>
      </c>
      <c r="D42" s="108">
        <v>97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2327</v>
      </c>
      <c r="D43" s="104">
        <f>D24+D28+D29+D31+D30+D32+D33+D38</f>
        <v>2327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2327</v>
      </c>
      <c r="D44" s="103">
        <f>D43+D21+D19+D9</f>
        <v>2327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2987</v>
      </c>
      <c r="D68" s="108"/>
      <c r="E68" s="119">
        <f t="shared" si="1"/>
        <v>2987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384</v>
      </c>
      <c r="D71" s="105">
        <f>SUM(D72:D74)</f>
        <v>384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384</v>
      </c>
      <c r="D72" s="108">
        <v>384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4266</v>
      </c>
      <c r="D75" s="103">
        <f>D76+D78</f>
        <v>4266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4266</v>
      </c>
      <c r="D76" s="108">
        <v>4266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508</v>
      </c>
      <c r="D85" s="104">
        <f>SUM(D86:D90)+D94</f>
        <v>508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257</v>
      </c>
      <c r="D87" s="108">
        <v>257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92</v>
      </c>
      <c r="D88" s="108">
        <v>92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113</v>
      </c>
      <c r="D89" s="108">
        <v>113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22</v>
      </c>
      <c r="D90" s="103">
        <f>SUM(D91:D93)</f>
        <v>22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17</v>
      </c>
      <c r="D93" s="108">
        <v>17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24</v>
      </c>
      <c r="D94" s="108">
        <v>24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21</v>
      </c>
      <c r="D95" s="108">
        <v>21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5179</v>
      </c>
      <c r="D96" s="104">
        <f>D85+D80+D75+D71+D95</f>
        <v>5179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8166</v>
      </c>
      <c r="D97" s="104">
        <f>D96+D68+D66</f>
        <v>5179</v>
      </c>
      <c r="E97" s="104">
        <f>E96+E68+E66</f>
        <v>2987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882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O57" sqref="O57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42735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L140" sqref="L140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42735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aca="true" t="shared" si="3" ref="F65:F77">C65-E65</f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14" sqref="A14"/>
    </sheetView>
  </sheetViews>
  <sheetFormatPr defaultColWidth="10.125" defaultRowHeight="12.75"/>
  <cols>
    <col min="1" max="1" width="62.75390625" style="539" customWidth="1"/>
    <col min="2" max="2" width="14.00390625" style="540" bestFit="1" customWidth="1"/>
    <col min="3" max="3" width="7.75390625" style="2" bestFit="1" customWidth="1"/>
    <col min="4" max="5" width="10.125" style="2" customWidth="1"/>
    <col min="6" max="6" width="5.875" style="2" bestFit="1" customWidth="1"/>
    <col min="7" max="7" width="8.375" style="2" bestFit="1" customWidth="1"/>
    <col min="8" max="8" width="5.875" style="2" bestFit="1" customWidth="1"/>
    <col min="9" max="9" width="10.125" style="2" customWidth="1"/>
    <col min="10" max="10" width="12.25390625" style="2" bestFit="1" customWidth="1"/>
    <col min="11" max="11" width="8.75390625" style="2" customWidth="1"/>
    <col min="12" max="12" width="7.75390625" style="2" bestFit="1" customWidth="1"/>
    <col min="13" max="13" width="10.00390625" style="2" customWidth="1"/>
    <col min="14" max="16384" width="10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42735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4684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12</v>
      </c>
      <c r="J16" s="345">
        <f>+'справка №1-БАЛАНС'!G32</f>
        <v>0</v>
      </c>
      <c r="K16" s="60"/>
      <c r="L16" s="344">
        <f t="shared" si="1"/>
        <v>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4691</v>
      </c>
      <c r="G29" s="59">
        <f t="shared" si="6"/>
        <v>0</v>
      </c>
      <c r="H29" s="59">
        <f t="shared" si="6"/>
        <v>0</v>
      </c>
      <c r="I29" s="59">
        <f t="shared" si="6"/>
        <v>12</v>
      </c>
      <c r="J29" s="59">
        <f t="shared" si="6"/>
        <v>0</v>
      </c>
      <c r="K29" s="59">
        <f t="shared" si="6"/>
        <v>0</v>
      </c>
      <c r="L29" s="344">
        <f t="shared" si="1"/>
        <v>42935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4691</v>
      </c>
      <c r="G32" s="59">
        <f t="shared" si="7"/>
        <v>0</v>
      </c>
      <c r="H32" s="59">
        <f t="shared" si="7"/>
        <v>0</v>
      </c>
      <c r="I32" s="59">
        <f t="shared" si="7"/>
        <v>12</v>
      </c>
      <c r="J32" s="59">
        <f t="shared" si="7"/>
        <v>0</v>
      </c>
      <c r="K32" s="59">
        <f t="shared" si="7"/>
        <v>0</v>
      </c>
      <c r="L32" s="344">
        <f t="shared" si="1"/>
        <v>42935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24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 xml:space="preserve">&amp;RСПРАВКА  ПО ОБРАЗЕЦ №4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op106</cp:lastModifiedBy>
  <cp:lastPrinted>2017-01-31T10:13:44Z</cp:lastPrinted>
  <dcterms:created xsi:type="dcterms:W3CDTF">2000-06-29T12:02:40Z</dcterms:created>
  <dcterms:modified xsi:type="dcterms:W3CDTF">2017-01-31T10:19:13Z</dcterms:modified>
  <cp:category/>
  <cp:version/>
  <cp:contentType/>
  <cp:contentStatus/>
</cp:coreProperties>
</file>