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<sst xmlns="http://schemas.openxmlformats.org/spreadsheetml/2006/main" count="1856" uniqueCount="665">
  <si>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</si>
  <si>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</si>
  <si>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</si>
  <si>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</si>
  <si>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</si>
  <si>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</si>
  <si>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</si>
  <si>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</si>
  <si>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</si>
  <si>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</si>
  <si>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</si>
  <si>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</si>
  <si>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</si>
  <si>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</si>
  <si>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</si>
  <si>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</si>
  <si>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</si>
  <si>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</si>
  <si>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</si>
  <si>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</si>
  <si>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</si>
  <si>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</si>
  <si>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</si>
  <si>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</si>
  <si>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</si>
  <si>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</si>
  <si>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</si>
  <si>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</si>
  <si>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</si>
  <si>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</si>
  <si>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</si>
  <si>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</si>
  <si>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</si>
  <si>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</si>
  <si>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</si>
  <si>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</si>
  <si>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</si>
  <si>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</si>
  <si>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</si>
  <si>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</si>
  <si>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</si>
  <si>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</si>
  <si>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</si>
  <si>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</si>
  <si>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</si>
  <si>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</si>
  <si>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</si>
  <si>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</si>
  <si>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</si>
  <si>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</si>
  <si>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</si>
  <si>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</si>
  <si>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</si>
  <si>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</si>
  <si>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</si>
  <si>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</si>
  <si>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</si>
  <si>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</si>
  <si>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</si>
  <si>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</si>
  <si>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</si>
  <si>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</si>
  <si>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</si>
  <si>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</si>
  <si>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</si>
  <si>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</si>
  <si>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</si>
  <si>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</si>
  <si>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</si>
  <si>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</si>
  <si>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</si>
  <si>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</si>
  <si>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</si>
  <si>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</si>
  <si>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</si>
  <si>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</si>
  <si>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</si>
  <si>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</si>
  <si>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</si>
  <si>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</si>
  <si>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</si>
  <si>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</si>
  <si>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</si>
  <si>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</si>
  <si>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</si>
  <si>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</si>
  <si>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</si>
  <si>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</si>
  <si>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</si>
  <si>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</si>
  <si>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</si>
  <si>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</si>
  <si>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</si>
  <si>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</si>
  <si>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</si>
  <si>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</si>
  <si>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</si>
  <si>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</si>
  <si>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</si>
  <si>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</si>
  <si>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</si>
  <si>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</si>
  <si>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</si>
  <si>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</si>
  <si>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</si>
  <si>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</si>
  <si>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</si>
  <si>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</si>
  <si>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</si>
  <si>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</si>
  <si>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</si>
  <si>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</si>
  <si>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</si>
  <si>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</si>
  <si>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</si>
  <si>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</si>
  <si>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</si>
  <si>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</si>
  <si>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</si>
  <si>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</si>
  <si>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</si>
  <si>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</si>
  <si>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</si>
  <si>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</si>
  <si>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</si>
  <si>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</si>
  <si>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</si>
  <si>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</si>
  <si>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</si>
  <si>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</si>
  <si>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</si>
  <si>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</si>
  <si>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</si>
  <si>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</si>
  <si>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</si>
  <si>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</si>
  <si>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</si>
  <si>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</si>
  <si>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</si>
  <si>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</si>
  <si>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</si>
  <si>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</si>
  <si>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</si>
  <si>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</si>
  <si>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</si>
  <si>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</si>
  <si>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</si>
  <si>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</si>
  <si>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</si>
  <si>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</si>
  <si>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</si>
  <si>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</si>
  <si>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</si>
  <si>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</si>
  <si>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</si>
  <si>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</si>
  <si>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</si>
  <si>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</si>
  <si>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</si>
  <si>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</si>
  <si>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</si>
  <si>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</si>
  <si>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</si>
  <si>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</si>
  <si>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</si>
  <si>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</si>
  <si>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</si>
  <si>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</si>
  <si>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</si>
  <si>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</si>
  <si>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</si>
  <si>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</si>
  <si>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</si>
  <si>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</si>
  <si>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</si>
  <si>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</si>
  <si>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</si>
  <si>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</si>
  <si>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</si>
  <si>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</si>
  <si>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</si>
  <si>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</si>
  <si>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</si>
  <si>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</si>
  <si>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</si>
  <si>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</si>
  <si>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</si>
  <si>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</si>
  <si>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</si>
  <si>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</si>
  <si>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</si>
  <si>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</si>
  <si>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</si>
  <si>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</si>
  <si>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</si>
  <si>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</si>
  <si>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</si>
  <si>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</si>
  <si>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</si>
  <si>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</si>
  <si>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</si>
  <si>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</si>
  <si>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</si>
  <si>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</si>
  <si>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</si>
  <si>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</si>
  <si>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</si>
  <si>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</si>
  <si>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</si>
  <si>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</si>
  <si>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</si>
  <si>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</si>
  <si>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</si>
  <si>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</si>
  <si>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</si>
  <si>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</si>
  <si>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</si>
  <si>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</si>
  <si>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</si>
  <si>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</si>
  <si>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</si>
  <si>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</si>
  <si>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</si>
  <si>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</si>
  <si>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</si>
  <si>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</si>
  <si>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</si>
  <si>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</si>
  <si>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</si>
  <si>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</si>
  <si>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</si>
  <si>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</si>
  <si>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</si>
  <si>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</si>
  <si>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</si>
  <si>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</si>
  <si>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</si>
  <si>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</si>
  <si>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</si>
  <si>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</si>
  <si>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</si>
  <si>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</si>
  <si>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</si>
  <si>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</si>
  <si>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</si>
  <si>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</si>
  <si>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</si>
  <si>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</si>
  <si>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</si>
  <si>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</si>
  <si>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</si>
  <si>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</si>
  <si>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</si>
  <si>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</si>
  <si>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</si>
  <si>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</si>
  <si>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</si>
  <si>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</si>
  <si>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</si>
  <si>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</si>
  <si>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</si>
  <si>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</si>
  <si>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</si>
  <si>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</si>
  <si>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</si>
  <si>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</si>
  <si>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</si>
  <si>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</si>
  <si>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</si>
  <si>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</si>
  <si>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</si>
  <si>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</si>
  <si>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</si>
  <si>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</si>
  <si>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</si>
  <si>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</si>
  <si>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</si>
  <si>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</si>
  <si>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</si>
  <si>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</si>
  <si>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</si>
  <si>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</si>
  <si>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</si>
  <si>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</si>
  <si>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</si>
  <si>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</si>
  <si>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</si>
  <si>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</si>
  <si>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</si>
  <si>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</si>
  <si>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</si>
  <si>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</si>
  <si>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</si>
  <si>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</si>
  <si>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</si>
  <si>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</si>
  <si>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</si>
  <si>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</si>
  <si>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</si>
  <si>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</si>
  <si>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</si>
  <si>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</si>
  <si>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</si>
  <si>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</si>
  <si>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</si>
  <si>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</si>
  <si>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</si>
  <si>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</si>
  <si>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</si>
  <si>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</si>
  <si>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</si>
  <si>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</si>
  <si>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</si>
  <si>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</si>
  <si>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</si>
  <si>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</si>
  <si>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</si>
  <si>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</si>
  <si>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</si>
  <si>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</si>
  <si>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</si>
  <si>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</si>
  <si>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</si>
  <si>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</si>
  <si>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</si>
  <si>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</si>
  <si>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</si>
  <si>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</si>
  <si>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</si>
  <si>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</si>
  <si>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</si>
  <si>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</si>
  <si>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</si>
  <si>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</si>
  <si>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</si>
  <si>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</si>
  <si>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</si>
  <si>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</si>
  <si>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</si>
  <si>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</si>
  <si>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</si>
  <si>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</si>
  <si>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</si>
  <si>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</si>
  <si>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</si>
  <si>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</si>
  <si>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</si>
  <si>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</si>
  <si>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</si>
  <si>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</si>
  <si>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</si>
  <si>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</si>
  <si>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</si>
  <si>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</si>
  <si>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</si>
  <si>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</si>
  <si>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</si>
  <si>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</si>
  <si>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</si>
  <si>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</si>
  <si>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</si>
  <si>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</si>
  <si>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</si>
  <si>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</si>
  <si>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</si>
  <si>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</si>
  <si>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</si>
  <si>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</si>
  <si>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</si>
  <si>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</si>
  <si>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</si>
  <si>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</si>
  <si>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</si>
  <si>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</si>
  <si>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</si>
  <si>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</si>
  <si>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</si>
  <si>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</si>
  <si>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</si>
  <si>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</si>
  <si>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</si>
  <si>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</si>
  <si>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</si>
  <si>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</si>
  <si>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</si>
  <si>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</si>
  <si>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</si>
  <si>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</si>
  <si>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</si>
  <si>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</si>
  <si>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</si>
  <si>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</si>
  <si>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</si>
  <si>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</si>
  <si>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</si>
  <si>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</si>
  <si>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</si>
  <si>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</si>
  <si>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</si>
  <si>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</si>
  <si>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</si>
  <si>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</si>
  <si>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</si>
  <si>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</si>
  <si>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</si>
  <si>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</si>
  <si>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</si>
  <si>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</si>
  <si>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</si>
  <si>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</si>
  <si>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</si>
  <si>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</si>
  <si>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</si>
  <si>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</si>
  <si>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</si>
  <si>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</si>
  <si>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</si>
  <si>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</si>
  <si>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</si>
  <si>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</si>
  <si>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</si>
  <si>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</si>
  <si>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</si>
  <si>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</si>
  <si>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</si>
  <si>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</si>
  <si>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</si>
  <si>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</si>
  <si>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</si>
  <si>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</si>
  <si>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</si>
  <si>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</si>
  <si>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</si>
  <si>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</si>
  <si>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</si>
  <si>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</si>
  <si>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</si>
  <si>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</si>
  <si>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</si>
  <si>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</si>
  <si>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</si>
  <si>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</si>
  <si>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</si>
  <si>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</si>
  <si>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</si>
  <si>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</si>
  <si>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</si>
  <si>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</si>
  <si>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</si>
  <si>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</si>
  <si>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</si>
  <si>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</si>
  <si>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</si>
  <si>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</si>
  <si>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</si>
  <si>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</si>
  <si>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</si>
  <si>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</si>
  <si>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</si>
  <si>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</si>
  <si>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</si>
  <si>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</si>
  <si>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</si>
  <si>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</si>
  <si>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</si>
  <si>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</si>
  <si>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</si>
  <si>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</si>
  <si>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</si>
  <si>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</si>
  <si>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</si>
  <si>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</si>
  <si>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</si>
  <si>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</si>
  <si>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</si>
  <si>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</si>
  <si>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</si>
  <si>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</si>
  <si>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</si>
  <si>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</si>
  <si>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</si>
  <si>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</si>
  <si>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</si>
  <si>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</si>
  <si>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</si>
  <si>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</si>
  <si>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</si>
  <si>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</si>
  <si>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</si>
  <si>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</si>
  <si>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</si>
  <si>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</si>
  <si>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</si>
  <si>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</si>
  <si>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</si>
  <si>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</si>
  <si>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</si>
  <si>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</si>
  <si>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</si>
  <si>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</si>
  <si>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</si>
  <si>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</si>
  <si>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</si>
  <si>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</si>
  <si>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</si>
  <si>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</si>
  <si>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</si>
  <si>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</si>
  <si>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</si>
  <si>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</si>
  <si>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</si>
  <si>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</si>
  <si>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</si>
  <si>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</si>
  <si>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</si>
  <si>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</si>
  <si>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</si>
  <si>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</si>
  <si>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</si>
  <si>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</si>
  <si>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</si>
  <si>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</si>
  <si>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</si>
  <si>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</si>
  <si>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</si>
  <si>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</si>
  <si>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</si>
  <si>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</si>
  <si>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</si>
  <si>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</si>
  <si>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</si>
  <si>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</si>
  <si>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</si>
  <si>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</si>
  <si>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</si>
  <si>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</si>
  <si>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</si>
  <si>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</si>
  <si>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</si>
  <si>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</si>
  <si>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</si>
  <si>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</si>
  <si>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</si>
  <si>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</si>
  <si>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</si>
  <si>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</si>
  <si>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</si>
  <si>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</si>
  <si>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</si>
  <si>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</si>
  <si>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</si>
  <si>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</si>
  <si>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</si>
  <si>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</si>
  <si>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</si>
  <si>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</si>
  <si>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</si>
  <si>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</si>
  <si>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</si>
  <si>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</si>
  <si>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</si>
  <si>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</si>
  <si>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</si>
  <si>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</si>
  <si>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</si>
  <si>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</si>
  <si>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</si>
  <si>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</si>
  <si>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</si>
  <si>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</si>
  <si>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</si>
  <si>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</si>
  <si>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</si>
  <si>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</si>
  <si>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</si>
  <si>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</si>
  <si>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</si>
  <si>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</si>
  <si>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</si>
  <si>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</si>
  <si>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</si>
  <si>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</si>
  <si>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</si>
  <si>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</si>
  <si>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</si>
  <si>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</si>
  <si>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</si>
  <si>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</si>
  <si>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</si>
  <si>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</si>
  <si>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</si>
  <si>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</si>
  <si>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</si>
  <si>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</si>
  <si>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</si>
  <si>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</si>
  <si>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</si>
  <si>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</si>
  <si>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</si>
  <si>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</si>
  <si>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</si>
  <si>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</si>
  <si>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</si>
  <si>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</si>
  <si>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</si>
  <si>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</si>
  <si>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</si>
  <si>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</si>
  <si>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</si>
  <si>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</si>
  <si>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</si>
  <si>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</si>
  <si>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</si>
  <si>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</si>
  <si>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</si>
  <si>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</si>
  <si>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</si>
  <si>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</si>
  <si>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</si>
  <si>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</si>
  <si>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</si>
  <si>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</si>
  <si>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</si>
  <si>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</si>
  <si>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</si>
  <si>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</si>
  <si>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</si>
  <si>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</si>
  <si>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</si>
  <si>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</si>
  <si>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</si>
  <si>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</si>
  <si>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</si>
  <si>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</si>
  <si>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</si>
  <si>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</si>
  <si>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</si>
  <si>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</si>
  <si>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</si>
  <si>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</si>
  <si>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</si>
  <si>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</si>
  <si>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</si>
  <si>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</si>
  <si>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</si>
  <si>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</si>
  <si>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</si>
  <si>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</si>
  <si>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</si>
  <si>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</si>
  <si>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</si>
  <si>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</si>
  <si>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</si>
  <si>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</si>
  <si>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</si>
  <si>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</si>
  <si>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</si>
  <si>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</si>
  <si>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</si>
  <si>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</si>
  <si>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Главен счетоводител</t>
  </si>
  <si>
    <t>office@favhold.com</t>
  </si>
  <si>
    <t>www.favhold.com</t>
  </si>
  <si>
    <t>Даниел Ризов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</si>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</sst>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44104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44154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Валентина Тодорова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44104</v>
      </c>
    </row>
    <row r="11" spans="1:2" ht="15.75">
      <c r="A11" s="7" t="s">
        <v>640</v>
      </c>
      <c r="B11" s="316">
        <v>44154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664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30" sqref="G30:G3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12139</v>
      </c>
      <c r="D12" s="118">
        <v>11230</v>
      </c>
      <c r="E12" s="66" t="s">
        <v>25</v>
      </c>
      <c r="F12" s="69" t="s">
        <v>26</v>
      </c>
      <c r="G12" s="119">
        <v>2313</v>
      </c>
      <c r="H12" s="118">
        <v>2323</v>
      </c>
    </row>
    <row r="13" spans="1:8" ht="15.75">
      <c r="A13" s="66" t="s">
        <v>27</v>
      </c>
      <c r="B13" s="68" t="s">
        <v>28</v>
      </c>
      <c r="C13" s="119">
        <v>8542</v>
      </c>
      <c r="D13" s="118">
        <v>6729</v>
      </c>
      <c r="E13" s="66" t="s">
        <v>525</v>
      </c>
      <c r="F13" s="69" t="s">
        <v>29</v>
      </c>
      <c r="G13" s="119">
        <v>2313</v>
      </c>
      <c r="H13" s="118">
        <v>2323</v>
      </c>
    </row>
    <row r="14" spans="1:8" ht="15.75">
      <c r="A14" s="66" t="s">
        <v>30</v>
      </c>
      <c r="B14" s="68" t="s">
        <v>31</v>
      </c>
      <c r="C14" s="119">
        <v>13537</v>
      </c>
      <c r="D14" s="118">
        <v>12001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1240</v>
      </c>
      <c r="D15" s="118">
        <v>1314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5189</v>
      </c>
      <c r="D16" s="118">
        <v>3920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348</v>
      </c>
      <c r="D17" s="118">
        <v>394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6066</v>
      </c>
      <c r="D18" s="118">
        <v>6242</v>
      </c>
      <c r="E18" s="249" t="s">
        <v>47</v>
      </c>
      <c r="F18" s="248" t="s">
        <v>48</v>
      </c>
      <c r="G18" s="347">
        <f>G12+G15+G16+G17</f>
        <v>2313</v>
      </c>
      <c r="H18" s="348">
        <f>H12+H15+H16+H17</f>
        <v>2323</v>
      </c>
    </row>
    <row r="19" spans="1:8" ht="15.75">
      <c r="A19" s="66" t="s">
        <v>49</v>
      </c>
      <c r="B19" s="68" t="s">
        <v>50</v>
      </c>
      <c r="C19" s="119">
        <v>888</v>
      </c>
      <c r="D19" s="118">
        <v>913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47949</v>
      </c>
      <c r="D20" s="336">
        <f>SUM(D12:D19)</f>
        <v>42743</v>
      </c>
      <c r="E20" s="66" t="s">
        <v>54</v>
      </c>
      <c r="F20" s="69" t="s">
        <v>55</v>
      </c>
      <c r="G20" s="119">
        <v>2577</v>
      </c>
      <c r="H20" s="118">
        <v>2577</v>
      </c>
    </row>
    <row r="21" spans="1:8" ht="15.75">
      <c r="A21" s="76" t="s">
        <v>56</v>
      </c>
      <c r="B21" s="72" t="s">
        <v>57</v>
      </c>
      <c r="C21" s="244">
        <v>126</v>
      </c>
      <c r="D21" s="245">
        <v>128</v>
      </c>
      <c r="E21" s="66" t="s">
        <v>58</v>
      </c>
      <c r="F21" s="69" t="s">
        <v>59</v>
      </c>
      <c r="G21" s="119">
        <v>11087</v>
      </c>
      <c r="H21" s="118">
        <v>9316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26574</v>
      </c>
      <c r="H22" s="352">
        <f>SUM(H23:H25)</f>
        <v>32442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1828</v>
      </c>
      <c r="H23" s="118">
        <v>1844</v>
      </c>
    </row>
    <row r="24" spans="1:13" ht="15.75">
      <c r="A24" s="66" t="s">
        <v>67</v>
      </c>
      <c r="B24" s="68" t="s">
        <v>68</v>
      </c>
      <c r="C24" s="119">
        <v>5</v>
      </c>
      <c r="D24" s="118">
        <v>6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29</v>
      </c>
      <c r="D25" s="118">
        <v>49</v>
      </c>
      <c r="E25" s="66" t="s">
        <v>73</v>
      </c>
      <c r="F25" s="69" t="s">
        <v>74</v>
      </c>
      <c r="G25" s="119">
        <v>24742</v>
      </c>
      <c r="H25" s="118">
        <v>30594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40238</v>
      </c>
      <c r="H26" s="336">
        <f>H20+H21+H22</f>
        <v>44335</v>
      </c>
      <c r="M26" s="74"/>
    </row>
    <row r="27" spans="1:8" ht="15.75">
      <c r="A27" s="66" t="s">
        <v>79</v>
      </c>
      <c r="B27" s="68" t="s">
        <v>80</v>
      </c>
      <c r="C27" s="119">
        <v>91</v>
      </c>
      <c r="D27" s="118">
        <v>112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125</v>
      </c>
      <c r="D28" s="336">
        <f>SUM(D24:D27)</f>
        <v>167</v>
      </c>
      <c r="E28" s="124" t="s">
        <v>84</v>
      </c>
      <c r="F28" s="69" t="s">
        <v>85</v>
      </c>
      <c r="G28" s="333">
        <f>SUM(G29:G31)</f>
        <v>-4841</v>
      </c>
      <c r="H28" s="334">
        <f>SUM(H29:H31)</f>
        <v>-4398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7501</v>
      </c>
      <c r="H29" s="118">
        <v>7469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-12342</v>
      </c>
      <c r="H30" s="118">
        <v>-11867</v>
      </c>
      <c r="M30" s="74"/>
    </row>
    <row r="31" spans="1:8" ht="15.75">
      <c r="A31" s="66" t="s">
        <v>91</v>
      </c>
      <c r="B31" s="68" t="s">
        <v>92</v>
      </c>
      <c r="C31" s="119">
        <v>7936</v>
      </c>
      <c r="D31" s="118">
        <v>7844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7936</v>
      </c>
      <c r="D33" s="336">
        <f>D31+D32</f>
        <v>7844</v>
      </c>
      <c r="E33" s="122" t="s">
        <v>101</v>
      </c>
      <c r="F33" s="69" t="s">
        <v>102</v>
      </c>
      <c r="G33" s="119">
        <v>-640</v>
      </c>
      <c r="H33" s="118">
        <v>-3422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-5481</v>
      </c>
      <c r="H34" s="336">
        <f>H28+H32+H33</f>
        <v>-7820</v>
      </c>
    </row>
    <row r="35" spans="1:8" ht="15.75">
      <c r="A35" s="66" t="s">
        <v>106</v>
      </c>
      <c r="B35" s="70" t="s">
        <v>107</v>
      </c>
      <c r="C35" s="333">
        <f>SUM(C36:C39)</f>
        <v>413</v>
      </c>
      <c r="D35" s="334">
        <f>SUM(D36:D39)</f>
        <v>349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37070</v>
      </c>
      <c r="H37" s="338">
        <f>H26+H18+H34</f>
        <v>38838</v>
      </c>
    </row>
    <row r="38" spans="1:13" ht="15.75">
      <c r="A38" s="66" t="s">
        <v>113</v>
      </c>
      <c r="B38" s="68" t="s">
        <v>114</v>
      </c>
      <c r="C38" s="119">
        <v>71</v>
      </c>
      <c r="D38" s="118">
        <v>349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342</v>
      </c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16363</v>
      </c>
      <c r="H40" s="321">
        <v>27115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11</v>
      </c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4642</v>
      </c>
      <c r="H45" s="118">
        <v>9611</v>
      </c>
    </row>
    <row r="46" spans="1:13" ht="15.75">
      <c r="A46" s="241" t="s">
        <v>137</v>
      </c>
      <c r="B46" s="72" t="s">
        <v>138</v>
      </c>
      <c r="C46" s="335">
        <f>C35+C40+C45</f>
        <v>413</v>
      </c>
      <c r="D46" s="336">
        <f>D35+D40+D45</f>
        <v>349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4908</v>
      </c>
      <c r="H47" s="118">
        <v>3549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0</v>
      </c>
      <c r="D49" s="118">
        <v>24</v>
      </c>
      <c r="E49" s="66" t="s">
        <v>150</v>
      </c>
      <c r="F49" s="69" t="s">
        <v>151</v>
      </c>
      <c r="G49" s="119">
        <v>912</v>
      </c>
      <c r="H49" s="118">
        <v>671</v>
      </c>
    </row>
    <row r="50" spans="1:8" ht="15.75">
      <c r="A50" s="66" t="s">
        <v>152</v>
      </c>
      <c r="B50" s="68" t="s">
        <v>153</v>
      </c>
      <c r="C50" s="119">
        <v>18252</v>
      </c>
      <c r="D50" s="118">
        <v>30556</v>
      </c>
      <c r="E50" s="123" t="s">
        <v>52</v>
      </c>
      <c r="F50" s="71" t="s">
        <v>154</v>
      </c>
      <c r="G50" s="333">
        <f>SUM(G44:G49)</f>
        <v>10473</v>
      </c>
      <c r="H50" s="334">
        <f>SUM(H44:H49)</f>
        <v>13831</v>
      </c>
    </row>
    <row r="51" spans="1:8" ht="15.75">
      <c r="A51" s="66" t="s">
        <v>79</v>
      </c>
      <c r="B51" s="68" t="s">
        <v>155</v>
      </c>
      <c r="C51" s="119">
        <v>520</v>
      </c>
      <c r="D51" s="118">
        <v>506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18772</v>
      </c>
      <c r="D52" s="336">
        <f>SUM(D48:D51)</f>
        <v>31086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2</v>
      </c>
      <c r="D54" s="247"/>
      <c r="E54" s="66" t="s">
        <v>164</v>
      </c>
      <c r="F54" s="71" t="s">
        <v>165</v>
      </c>
      <c r="G54" s="119">
        <v>335</v>
      </c>
      <c r="H54" s="118">
        <v>335</v>
      </c>
    </row>
    <row r="55" spans="1:8" ht="15.75">
      <c r="A55" s="76" t="s">
        <v>166</v>
      </c>
      <c r="B55" s="72" t="s">
        <v>167</v>
      </c>
      <c r="C55" s="246">
        <v>312</v>
      </c>
      <c r="D55" s="247">
        <v>313</v>
      </c>
      <c r="E55" s="66" t="s">
        <v>168</v>
      </c>
      <c r="F55" s="71" t="s">
        <v>169</v>
      </c>
      <c r="G55" s="119">
        <v>667</v>
      </c>
      <c r="H55" s="118">
        <v>737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75635</v>
      </c>
      <c r="D56" s="340">
        <f>D20+D21+D22+D28+D33+D46+D52+D54+D55</f>
        <v>82630</v>
      </c>
      <c r="E56" s="76" t="s">
        <v>529</v>
      </c>
      <c r="F56" s="75" t="s">
        <v>172</v>
      </c>
      <c r="G56" s="337">
        <f>G50+G52+G53+G54+G55</f>
        <v>11475</v>
      </c>
      <c r="H56" s="338">
        <f>H50+H52+H53+H54+H55</f>
        <v>14903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3583</v>
      </c>
      <c r="D59" s="118">
        <v>3871</v>
      </c>
      <c r="E59" s="123" t="s">
        <v>180</v>
      </c>
      <c r="F59" s="254" t="s">
        <v>181</v>
      </c>
      <c r="G59" s="119">
        <v>6061</v>
      </c>
      <c r="H59" s="118">
        <v>6066</v>
      </c>
    </row>
    <row r="60" spans="1:13" ht="15.75">
      <c r="A60" s="66" t="s">
        <v>178</v>
      </c>
      <c r="B60" s="68" t="s">
        <v>179</v>
      </c>
      <c r="C60" s="119">
        <v>1735</v>
      </c>
      <c r="D60" s="118">
        <v>2942</v>
      </c>
      <c r="E60" s="66" t="s">
        <v>184</v>
      </c>
      <c r="F60" s="69" t="s">
        <v>185</v>
      </c>
      <c r="G60" s="119">
        <v>4089</v>
      </c>
      <c r="H60" s="118">
        <v>5436</v>
      </c>
      <c r="M60" s="74"/>
    </row>
    <row r="61" spans="1:8" ht="15.75">
      <c r="A61" s="66" t="s">
        <v>182</v>
      </c>
      <c r="B61" s="68" t="s">
        <v>183</v>
      </c>
      <c r="C61" s="119">
        <v>1718</v>
      </c>
      <c r="D61" s="118">
        <v>2532</v>
      </c>
      <c r="E61" s="122" t="s">
        <v>188</v>
      </c>
      <c r="F61" s="69" t="s">
        <v>189</v>
      </c>
      <c r="G61" s="333">
        <f>SUM(G62:G68)</f>
        <v>26854</v>
      </c>
      <c r="H61" s="334">
        <f>SUM(H62:H68)</f>
        <v>24937</v>
      </c>
    </row>
    <row r="62" spans="1:13" ht="15.75">
      <c r="A62" s="66" t="s">
        <v>186</v>
      </c>
      <c r="B62" s="70" t="s">
        <v>187</v>
      </c>
      <c r="C62" s="119">
        <v>6176</v>
      </c>
      <c r="D62" s="118">
        <v>6147</v>
      </c>
      <c r="E62" s="122" t="s">
        <v>192</v>
      </c>
      <c r="F62" s="69" t="s">
        <v>193</v>
      </c>
      <c r="G62" s="119">
        <v>185</v>
      </c>
      <c r="H62" s="118">
        <v>382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20</v>
      </c>
      <c r="D64" s="118">
        <v>22</v>
      </c>
      <c r="E64" s="66" t="s">
        <v>199</v>
      </c>
      <c r="F64" s="69" t="s">
        <v>200</v>
      </c>
      <c r="G64" s="119">
        <v>20576</v>
      </c>
      <c r="H64" s="118">
        <v>20377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13232</v>
      </c>
      <c r="D65" s="336">
        <f>SUM(D59:D64)</f>
        <v>15514</v>
      </c>
      <c r="E65" s="66" t="s">
        <v>201</v>
      </c>
      <c r="F65" s="69" t="s">
        <v>202</v>
      </c>
      <c r="G65" s="119">
        <v>3189</v>
      </c>
      <c r="H65" s="118">
        <v>1691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1607</v>
      </c>
      <c r="H66" s="118">
        <v>1565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625</v>
      </c>
      <c r="H67" s="118">
        <v>421</v>
      </c>
    </row>
    <row r="68" spans="1:8" ht="15.75">
      <c r="A68" s="66" t="s">
        <v>206</v>
      </c>
      <c r="B68" s="68" t="s">
        <v>207</v>
      </c>
      <c r="C68" s="119">
        <v>386</v>
      </c>
      <c r="D68" s="118">
        <v>598</v>
      </c>
      <c r="E68" s="66" t="s">
        <v>212</v>
      </c>
      <c r="F68" s="69" t="s">
        <v>213</v>
      </c>
      <c r="G68" s="119">
        <v>672</v>
      </c>
      <c r="H68" s="118">
        <v>501</v>
      </c>
    </row>
    <row r="69" spans="1:8" ht="15.75">
      <c r="A69" s="66" t="s">
        <v>210</v>
      </c>
      <c r="B69" s="68" t="s">
        <v>211</v>
      </c>
      <c r="C69" s="119">
        <v>2440</v>
      </c>
      <c r="D69" s="118">
        <v>2673</v>
      </c>
      <c r="E69" s="123" t="s">
        <v>79</v>
      </c>
      <c r="F69" s="69" t="s">
        <v>216</v>
      </c>
      <c r="G69" s="119">
        <v>3019</v>
      </c>
      <c r="H69" s="118">
        <v>2958</v>
      </c>
    </row>
    <row r="70" spans="1:8" ht="15.75">
      <c r="A70" s="66" t="s">
        <v>214</v>
      </c>
      <c r="B70" s="68" t="s">
        <v>215</v>
      </c>
      <c r="C70" s="119">
        <v>112</v>
      </c>
      <c r="D70" s="118">
        <v>78</v>
      </c>
      <c r="E70" s="66" t="s">
        <v>219</v>
      </c>
      <c r="F70" s="69" t="s">
        <v>220</v>
      </c>
      <c r="G70" s="119">
        <v>1</v>
      </c>
      <c r="H70" s="118">
        <v>84</v>
      </c>
    </row>
    <row r="71" spans="1:8" ht="15.75">
      <c r="A71" s="66" t="s">
        <v>217</v>
      </c>
      <c r="B71" s="68" t="s">
        <v>218</v>
      </c>
      <c r="C71" s="119">
        <v>815</v>
      </c>
      <c r="D71" s="118">
        <v>66</v>
      </c>
      <c r="E71" s="242" t="s">
        <v>47</v>
      </c>
      <c r="F71" s="71" t="s">
        <v>223</v>
      </c>
      <c r="G71" s="335">
        <f>G59+G60+G61+G69+G70</f>
        <v>40024</v>
      </c>
      <c r="H71" s="336">
        <f>H59+H60+H61+H69+H70</f>
        <v>39481</v>
      </c>
    </row>
    <row r="72" spans="1:8" ht="15.75">
      <c r="A72" s="66" t="s">
        <v>221</v>
      </c>
      <c r="B72" s="68" t="s">
        <v>222</v>
      </c>
      <c r="C72" s="119">
        <v>143</v>
      </c>
      <c r="D72" s="118">
        <v>149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166</v>
      </c>
      <c r="D73" s="118">
        <v>568</v>
      </c>
      <c r="E73" s="241" t="s">
        <v>230</v>
      </c>
      <c r="F73" s="71" t="s">
        <v>231</v>
      </c>
      <c r="G73" s="246">
        <v>11381</v>
      </c>
      <c r="H73" s="247">
        <v>8019</v>
      </c>
    </row>
    <row r="74" spans="1:8" ht="15.75">
      <c r="A74" s="66" t="s">
        <v>226</v>
      </c>
      <c r="B74" s="68" t="s">
        <v>227</v>
      </c>
      <c r="C74" s="119"/>
      <c r="D74" s="118">
        <v>4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10738</v>
      </c>
      <c r="D75" s="118">
        <v>19252</v>
      </c>
      <c r="E75" s="253" t="s">
        <v>160</v>
      </c>
      <c r="F75" s="71" t="s">
        <v>233</v>
      </c>
      <c r="G75" s="246">
        <v>2466</v>
      </c>
      <c r="H75" s="247">
        <v>3800</v>
      </c>
    </row>
    <row r="76" spans="1:8" ht="15.75">
      <c r="A76" s="250" t="s">
        <v>77</v>
      </c>
      <c r="B76" s="72" t="s">
        <v>232</v>
      </c>
      <c r="C76" s="335">
        <f>SUM(C68:C75)</f>
        <v>14800</v>
      </c>
      <c r="D76" s="336">
        <f>SUM(D68:D75)</f>
        <v>23388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241</v>
      </c>
      <c r="H77" s="247">
        <v>270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54112</v>
      </c>
      <c r="H79" s="338">
        <f>H71+H73+H75+H77</f>
        <v>51570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11</v>
      </c>
      <c r="D83" s="118">
        <v>11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11343</v>
      </c>
      <c r="D84" s="118">
        <v>7982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11354</v>
      </c>
      <c r="D85" s="336">
        <f>D84+D83+D79</f>
        <v>7993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128</v>
      </c>
      <c r="D88" s="118">
        <v>134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2817</v>
      </c>
      <c r="D89" s="118">
        <v>1906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158</v>
      </c>
      <c r="D90" s="118">
        <v>101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16</v>
      </c>
      <c r="D91" s="118">
        <v>15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3119</v>
      </c>
      <c r="D92" s="336">
        <f>SUM(D88:D91)</f>
        <v>2156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880</v>
      </c>
      <c r="D93" s="247">
        <v>745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43385</v>
      </c>
      <c r="D94" s="340">
        <f>D65+D76+D85+D92+D93</f>
        <v>49796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119020</v>
      </c>
      <c r="D95" s="342">
        <f>D94+D56</f>
        <v>132426</v>
      </c>
      <c r="E95" s="150" t="s">
        <v>607</v>
      </c>
      <c r="F95" s="257" t="s">
        <v>268</v>
      </c>
      <c r="G95" s="341">
        <f>G37+G40+G56+G79</f>
        <v>119020</v>
      </c>
      <c r="H95" s="342">
        <f>H37+H40+H56+H79</f>
        <v>132426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44154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Валентина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5383</v>
      </c>
      <c r="D12" s="238">
        <v>8818</v>
      </c>
      <c r="E12" s="116" t="s">
        <v>277</v>
      </c>
      <c r="F12" s="161" t="s">
        <v>278</v>
      </c>
      <c r="G12" s="237">
        <v>10287</v>
      </c>
      <c r="H12" s="238">
        <v>13321</v>
      </c>
    </row>
    <row r="13" spans="1:8" ht="15.75">
      <c r="A13" s="116" t="s">
        <v>279</v>
      </c>
      <c r="B13" s="112" t="s">
        <v>280</v>
      </c>
      <c r="C13" s="237">
        <v>1942</v>
      </c>
      <c r="D13" s="238">
        <v>2750</v>
      </c>
      <c r="E13" s="116" t="s">
        <v>281</v>
      </c>
      <c r="F13" s="161" t="s">
        <v>282</v>
      </c>
      <c r="G13" s="237">
        <v>22200</v>
      </c>
      <c r="H13" s="238">
        <v>32022</v>
      </c>
    </row>
    <row r="14" spans="1:8" ht="15.75">
      <c r="A14" s="116" t="s">
        <v>283</v>
      </c>
      <c r="B14" s="112" t="s">
        <v>284</v>
      </c>
      <c r="C14" s="237">
        <v>2232</v>
      </c>
      <c r="D14" s="238">
        <v>1805</v>
      </c>
      <c r="E14" s="166" t="s">
        <v>285</v>
      </c>
      <c r="F14" s="161" t="s">
        <v>286</v>
      </c>
      <c r="G14" s="237">
        <v>2999</v>
      </c>
      <c r="H14" s="238">
        <v>2643</v>
      </c>
    </row>
    <row r="15" spans="1:8" ht="15.75">
      <c r="A15" s="116" t="s">
        <v>287</v>
      </c>
      <c r="B15" s="112" t="s">
        <v>288</v>
      </c>
      <c r="C15" s="237">
        <v>7204</v>
      </c>
      <c r="D15" s="238">
        <v>7737</v>
      </c>
      <c r="E15" s="166" t="s">
        <v>79</v>
      </c>
      <c r="F15" s="161" t="s">
        <v>289</v>
      </c>
      <c r="G15" s="237">
        <v>3477</v>
      </c>
      <c r="H15" s="238">
        <v>2511</v>
      </c>
    </row>
    <row r="16" spans="1:8" ht="15.75">
      <c r="A16" s="116" t="s">
        <v>290</v>
      </c>
      <c r="B16" s="112" t="s">
        <v>291</v>
      </c>
      <c r="C16" s="237">
        <v>1460</v>
      </c>
      <c r="D16" s="238">
        <v>1509</v>
      </c>
      <c r="E16" s="157" t="s">
        <v>52</v>
      </c>
      <c r="F16" s="185" t="s">
        <v>292</v>
      </c>
      <c r="G16" s="366">
        <f>SUM(G12:G15)</f>
        <v>38963</v>
      </c>
      <c r="H16" s="367">
        <f>SUM(H12:H15)</f>
        <v>50497</v>
      </c>
    </row>
    <row r="17" spans="1:8" ht="31.5">
      <c r="A17" s="116" t="s">
        <v>293</v>
      </c>
      <c r="B17" s="112" t="s">
        <v>294</v>
      </c>
      <c r="C17" s="237">
        <v>20932</v>
      </c>
      <c r="D17" s="238">
        <v>30582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1095</v>
      </c>
      <c r="D18" s="238">
        <v>-655</v>
      </c>
      <c r="E18" s="155" t="s">
        <v>297</v>
      </c>
      <c r="F18" s="159" t="s">
        <v>298</v>
      </c>
      <c r="G18" s="377">
        <v>958</v>
      </c>
      <c r="H18" s="378">
        <v>99</v>
      </c>
    </row>
    <row r="19" spans="1:8" ht="15.75">
      <c r="A19" s="116" t="s">
        <v>299</v>
      </c>
      <c r="B19" s="112" t="s">
        <v>300</v>
      </c>
      <c r="C19" s="237">
        <v>332</v>
      </c>
      <c r="D19" s="238">
        <v>461</v>
      </c>
      <c r="E19" s="116" t="s">
        <v>301</v>
      </c>
      <c r="F19" s="158" t="s">
        <v>302</v>
      </c>
      <c r="G19" s="237">
        <v>617</v>
      </c>
      <c r="H19" s="238">
        <v>99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40580</v>
      </c>
      <c r="D22" s="367">
        <f>SUM(D12:D18)+D19</f>
        <v>53007</v>
      </c>
      <c r="E22" s="116" t="s">
        <v>309</v>
      </c>
      <c r="F22" s="158" t="s">
        <v>310</v>
      </c>
      <c r="G22" s="237">
        <v>32</v>
      </c>
      <c r="H22" s="238">
        <v>18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319</v>
      </c>
      <c r="H23" s="238">
        <v>278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376</v>
      </c>
      <c r="D25" s="238">
        <v>454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160</v>
      </c>
      <c r="D26" s="238">
        <v>2</v>
      </c>
      <c r="E26" s="116" t="s">
        <v>322</v>
      </c>
      <c r="F26" s="158" t="s">
        <v>323</v>
      </c>
      <c r="G26" s="237">
        <v>808</v>
      </c>
      <c r="H26" s="238">
        <v>1331</v>
      </c>
    </row>
    <row r="27" spans="1:8" ht="31.5">
      <c r="A27" s="116" t="s">
        <v>324</v>
      </c>
      <c r="B27" s="158" t="s">
        <v>325</v>
      </c>
      <c r="C27" s="237">
        <v>10</v>
      </c>
      <c r="D27" s="238">
        <v>11</v>
      </c>
      <c r="E27" s="157" t="s">
        <v>104</v>
      </c>
      <c r="F27" s="159" t="s">
        <v>326</v>
      </c>
      <c r="G27" s="366">
        <f>SUM(G22:G26)</f>
        <v>1159</v>
      </c>
      <c r="H27" s="367">
        <f>SUM(H22:H26)</f>
        <v>1627</v>
      </c>
    </row>
    <row r="28" spans="1:8" ht="15.75">
      <c r="A28" s="116" t="s">
        <v>79</v>
      </c>
      <c r="B28" s="158" t="s">
        <v>327</v>
      </c>
      <c r="C28" s="237">
        <v>68</v>
      </c>
      <c r="D28" s="238">
        <v>125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614</v>
      </c>
      <c r="D29" s="367">
        <f>SUM(D25:D28)</f>
        <v>592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41194</v>
      </c>
      <c r="D31" s="373">
        <f>D29+D22</f>
        <v>53599</v>
      </c>
      <c r="E31" s="172" t="s">
        <v>521</v>
      </c>
      <c r="F31" s="187" t="s">
        <v>331</v>
      </c>
      <c r="G31" s="174">
        <f>G16+G18+G27</f>
        <v>41080</v>
      </c>
      <c r="H31" s="175">
        <f>H16+H18+H27</f>
        <v>52223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114</v>
      </c>
      <c r="H33" s="367">
        <f>IF((D31-H31)&gt;0,D31-H31,0)</f>
        <v>1376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20</v>
      </c>
      <c r="H35" s="238">
        <v>1</v>
      </c>
    </row>
    <row r="36" spans="1:8" ht="16.5" thickBot="1">
      <c r="A36" s="179" t="s">
        <v>344</v>
      </c>
      <c r="B36" s="177" t="s">
        <v>345</v>
      </c>
      <c r="C36" s="374">
        <f>C31-C34+C35</f>
        <v>41194</v>
      </c>
      <c r="D36" s="375">
        <f>D31-D34+D35</f>
        <v>53599</v>
      </c>
      <c r="E36" s="183" t="s">
        <v>346</v>
      </c>
      <c r="F36" s="177" t="s">
        <v>347</v>
      </c>
      <c r="G36" s="188">
        <f>G35-G34+G31</f>
        <v>41100</v>
      </c>
      <c r="H36" s="189">
        <f>H35-H34+H31</f>
        <v>52224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94</v>
      </c>
      <c r="H37" s="175">
        <f>IF((D36-H36)&gt;0,D36-H36,0)</f>
        <v>1375</v>
      </c>
    </row>
    <row r="38" spans="1:8" ht="15.75">
      <c r="A38" s="155" t="s">
        <v>352</v>
      </c>
      <c r="B38" s="159" t="s">
        <v>353</v>
      </c>
      <c r="C38" s="366">
        <f>C39+C40+C41</f>
        <v>99</v>
      </c>
      <c r="D38" s="367">
        <f>D39+D40+D41</f>
        <v>205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99</v>
      </c>
      <c r="D39" s="238">
        <v>205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193</v>
      </c>
      <c r="H42" s="165">
        <f>IF(H37&gt;0,IF(D38+H37&lt;0,0,D38+H37),IF(D37-D38&lt;0,D38-D37,0))</f>
        <v>1580</v>
      </c>
    </row>
    <row r="43" spans="1:8" ht="15.75">
      <c r="A43" s="154" t="s">
        <v>364</v>
      </c>
      <c r="B43" s="108" t="s">
        <v>365</v>
      </c>
      <c r="C43" s="237">
        <v>447</v>
      </c>
      <c r="D43" s="238">
        <v>799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640</v>
      </c>
      <c r="H44" s="189">
        <f>IF(D42=0,IF(H42-H43&gt;0,H42-H43+D43,0),IF(D42-D43&lt;0,D43-D42+H43,0))</f>
        <v>2379</v>
      </c>
    </row>
    <row r="45" spans="1:8" ht="16.5" thickBot="1">
      <c r="A45" s="191" t="s">
        <v>371</v>
      </c>
      <c r="B45" s="192" t="s">
        <v>372</v>
      </c>
      <c r="C45" s="368">
        <f>C36+C38+C42</f>
        <v>41293</v>
      </c>
      <c r="D45" s="369">
        <f>D36+D38+D42</f>
        <v>53804</v>
      </c>
      <c r="E45" s="191" t="s">
        <v>373</v>
      </c>
      <c r="F45" s="193" t="s">
        <v>374</v>
      </c>
      <c r="G45" s="368">
        <f>G42+G36</f>
        <v>41293</v>
      </c>
      <c r="H45" s="369">
        <f>H42+H36</f>
        <v>53804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44154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Валентина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8" sqref="C1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47482</v>
      </c>
      <c r="D11" s="118">
        <v>63294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-30708</v>
      </c>
      <c r="D12" s="118">
        <v>-50921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-7986</v>
      </c>
      <c r="D14" s="118">
        <v>-9506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-161</v>
      </c>
      <c r="D15" s="118">
        <v>-167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-56</v>
      </c>
      <c r="D16" s="118">
        <v>-98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0</v>
      </c>
      <c r="D17" s="118">
        <v>1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f>-147-18</f>
        <v>-165</v>
      </c>
      <c r="D18" s="118">
        <v>-250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-9</v>
      </c>
      <c r="D19" s="118">
        <v>-5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-630</v>
      </c>
      <c r="D20" s="118">
        <v>-311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7767</v>
      </c>
      <c r="D21" s="397">
        <f>SUM(D11:D20)</f>
        <v>2037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-5336</v>
      </c>
      <c r="D23" s="118">
        <v>-623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</v>
      </c>
      <c r="D24" s="118">
        <v>98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-92</v>
      </c>
      <c r="D25" s="118">
        <v>-310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15</v>
      </c>
      <c r="D26" s="118">
        <v>-96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-128</v>
      </c>
      <c r="D28" s="118">
        <v>-37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>
        <v>9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9</v>
      </c>
      <c r="D30" s="118">
        <v>9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-132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-5663</v>
      </c>
      <c r="D33" s="397">
        <f>SUM(D23:D32)</f>
        <v>-950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1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3590</v>
      </c>
      <c r="D37" s="118">
        <v>6737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-4615</v>
      </c>
      <c r="D38" s="118">
        <v>-7835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-152</v>
      </c>
      <c r="D40" s="118">
        <v>-236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-33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36</v>
      </c>
      <c r="D42" s="118">
        <v>10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-1141</v>
      </c>
      <c r="D43" s="399">
        <f>SUM(D35:D42)</f>
        <v>-1356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963</v>
      </c>
      <c r="D44" s="228">
        <f>D43+D33+D21</f>
        <v>-269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2156</v>
      </c>
      <c r="D45" s="230">
        <v>2696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3119</v>
      </c>
      <c r="D46" s="232">
        <f>D45+D44</f>
        <v>2427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f>C46-C48</f>
        <v>2961</v>
      </c>
      <c r="D47" s="219">
        <v>2326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158</v>
      </c>
      <c r="D48" s="202">
        <v>101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44154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Валентина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4" sqref="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2323</v>
      </c>
      <c r="D13" s="322">
        <f>'1-Баланс'!H20</f>
        <v>2577</v>
      </c>
      <c r="E13" s="322">
        <f>'1-Баланс'!H21</f>
        <v>9316</v>
      </c>
      <c r="F13" s="322">
        <f>'1-Баланс'!H23</f>
        <v>1844</v>
      </c>
      <c r="G13" s="322">
        <f>'1-Баланс'!H24</f>
        <v>4</v>
      </c>
      <c r="H13" s="323">
        <v>30594</v>
      </c>
      <c r="I13" s="322">
        <f>'1-Баланс'!H29+'1-Баланс'!H32</f>
        <v>7469</v>
      </c>
      <c r="J13" s="322">
        <f>'1-Баланс'!H30+'1-Баланс'!H33</f>
        <v>-15289</v>
      </c>
      <c r="K13" s="323"/>
      <c r="L13" s="322">
        <f>SUM(C13:K13)</f>
        <v>38838</v>
      </c>
      <c r="M13" s="324">
        <f>'1-Баланс'!H40</f>
        <v>27115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2323</v>
      </c>
      <c r="D17" s="391">
        <f aca="true" t="shared" si="2" ref="D17:M17">D13+D14</f>
        <v>2577</v>
      </c>
      <c r="E17" s="391">
        <f t="shared" si="2"/>
        <v>9316</v>
      </c>
      <c r="F17" s="391">
        <f t="shared" si="2"/>
        <v>1844</v>
      </c>
      <c r="G17" s="391">
        <f t="shared" si="2"/>
        <v>4</v>
      </c>
      <c r="H17" s="391">
        <f t="shared" si="2"/>
        <v>30594</v>
      </c>
      <c r="I17" s="391">
        <f t="shared" si="2"/>
        <v>7469</v>
      </c>
      <c r="J17" s="391">
        <f t="shared" si="2"/>
        <v>-15289</v>
      </c>
      <c r="K17" s="391">
        <f t="shared" si="2"/>
        <v>0</v>
      </c>
      <c r="L17" s="322">
        <f t="shared" si="1"/>
        <v>38838</v>
      </c>
      <c r="M17" s="392">
        <f t="shared" si="2"/>
        <v>27115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-640</v>
      </c>
      <c r="K18" s="323"/>
      <c r="L18" s="322">
        <f t="shared" si="1"/>
        <v>-640</v>
      </c>
      <c r="M18" s="376">
        <v>447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3</v>
      </c>
      <c r="G19" s="90">
        <f t="shared" si="3"/>
        <v>0</v>
      </c>
      <c r="H19" s="90">
        <f t="shared" si="3"/>
        <v>162</v>
      </c>
      <c r="I19" s="90">
        <f t="shared" si="3"/>
        <v>-452</v>
      </c>
      <c r="J19" s="90">
        <f>J20+J21</f>
        <v>0</v>
      </c>
      <c r="K19" s="90">
        <f t="shared" si="3"/>
        <v>0</v>
      </c>
      <c r="L19" s="322">
        <f t="shared" si="1"/>
        <v>-287</v>
      </c>
      <c r="M19" s="236">
        <f>M20+M21</f>
        <v>-321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f>-243-43</f>
        <v>-286</v>
      </c>
      <c r="J20" s="237"/>
      <c r="K20" s="237"/>
      <c r="L20" s="322">
        <f>SUM(C20:K20)</f>
        <v>-286</v>
      </c>
      <c r="M20" s="238">
        <f>-248-35</f>
        <v>-283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f>2+1</f>
        <v>3</v>
      </c>
      <c r="G21" s="237"/>
      <c r="H21" s="237">
        <f>163-1</f>
        <v>162</v>
      </c>
      <c r="I21" s="237">
        <f>-2-163-1</f>
        <v>-166</v>
      </c>
      <c r="J21" s="237"/>
      <c r="K21" s="237"/>
      <c r="L21" s="322">
        <f t="shared" si="1"/>
        <v>-1</v>
      </c>
      <c r="M21" s="238">
        <f>-37-1</f>
        <v>-38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>
        <v>-4127</v>
      </c>
      <c r="I22" s="237"/>
      <c r="J22" s="237">
        <v>4127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>
        <v>-10</v>
      </c>
      <c r="D30" s="237"/>
      <c r="E30" s="237">
        <v>1771</v>
      </c>
      <c r="F30" s="237">
        <v>-19</v>
      </c>
      <c r="G30" s="237"/>
      <c r="H30" s="237">
        <v>-1887</v>
      </c>
      <c r="I30" s="237">
        <v>484</v>
      </c>
      <c r="J30" s="237">
        <v>-1180</v>
      </c>
      <c r="K30" s="237"/>
      <c r="L30" s="322">
        <f t="shared" si="1"/>
        <v>-841</v>
      </c>
      <c r="M30" s="238">
        <v>-10878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2313</v>
      </c>
      <c r="D31" s="391">
        <f aca="true" t="shared" si="6" ref="D31:M31">D19+D22+D23+D26+D30+D29+D17+D18</f>
        <v>2577</v>
      </c>
      <c r="E31" s="391">
        <f t="shared" si="6"/>
        <v>11087</v>
      </c>
      <c r="F31" s="391">
        <f t="shared" si="6"/>
        <v>1828</v>
      </c>
      <c r="G31" s="391">
        <f t="shared" si="6"/>
        <v>4</v>
      </c>
      <c r="H31" s="391">
        <f t="shared" si="6"/>
        <v>24742</v>
      </c>
      <c r="I31" s="391">
        <f t="shared" si="6"/>
        <v>7501</v>
      </c>
      <c r="J31" s="391">
        <f t="shared" si="6"/>
        <v>-12982</v>
      </c>
      <c r="K31" s="391">
        <f t="shared" si="6"/>
        <v>0</v>
      </c>
      <c r="L31" s="322">
        <f t="shared" si="1"/>
        <v>37070</v>
      </c>
      <c r="M31" s="392">
        <f t="shared" si="6"/>
        <v>16363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2313</v>
      </c>
      <c r="D34" s="325">
        <f t="shared" si="7"/>
        <v>2577</v>
      </c>
      <c r="E34" s="325">
        <f t="shared" si="7"/>
        <v>11087</v>
      </c>
      <c r="F34" s="325">
        <f t="shared" si="7"/>
        <v>1828</v>
      </c>
      <c r="G34" s="325">
        <f t="shared" si="7"/>
        <v>4</v>
      </c>
      <c r="H34" s="325">
        <f t="shared" si="7"/>
        <v>24742</v>
      </c>
      <c r="I34" s="325">
        <f t="shared" si="7"/>
        <v>7501</v>
      </c>
      <c r="J34" s="325">
        <f t="shared" si="7"/>
        <v>-12982</v>
      </c>
      <c r="K34" s="325">
        <f t="shared" si="7"/>
        <v>0</v>
      </c>
      <c r="L34" s="389">
        <f t="shared" si="1"/>
        <v>37070</v>
      </c>
      <c r="M34" s="326">
        <f>M31+M32+M33</f>
        <v>16363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44154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Валентина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30.09.2020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119020</v>
      </c>
      <c r="D6" s="413">
        <f aca="true" t="shared" si="0" ref="D6:D15">C6-E6</f>
        <v>0</v>
      </c>
      <c r="E6" s="412">
        <f>'1-Баланс'!G95</f>
        <v>119020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37070</v>
      </c>
      <c r="D7" s="413">
        <f t="shared" si="0"/>
        <v>34757</v>
      </c>
      <c r="E7" s="412">
        <f>'1-Баланс'!G18</f>
        <v>2313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-640</v>
      </c>
      <c r="D8" s="413">
        <f t="shared" si="0"/>
        <v>0</v>
      </c>
      <c r="E8" s="412">
        <f>ABS('2-Отчет за доходите'!C44)-ABS('2-Отчет за доходите'!G44)</f>
        <v>-640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2156</v>
      </c>
      <c r="D9" s="413">
        <f t="shared" si="0"/>
        <v>0</v>
      </c>
      <c r="E9" s="412">
        <f>'3-Отчет за паричния поток'!C45</f>
        <v>2156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3119</v>
      </c>
      <c r="D10" s="413">
        <f t="shared" si="0"/>
        <v>0</v>
      </c>
      <c r="E10" s="412">
        <f>'3-Отчет за паричния поток'!C46</f>
        <v>3119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37070</v>
      </c>
      <c r="D11" s="413">
        <f t="shared" si="0"/>
        <v>0</v>
      </c>
      <c r="E11" s="412">
        <f>'4-Отчет за собствения капитал'!L34</f>
        <v>37070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71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342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-0.016425839899391732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-0.017264634475316967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-0.009758031317181759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-0.005377247521424971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0.9977181142884887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0.8017630100532229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0.5409705795387345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0.2674637788290952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0.05763971023063276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0.6342459955723402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0.3273651487145018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0.23637861777732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1.7692743458322093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0.5510586456057806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376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0.01014297275424872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0.06348588120740019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25.148389570552148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12139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8542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13537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1240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5189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348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6066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888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47949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126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29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91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125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7936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7936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413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71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342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413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18252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520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18772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2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312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75635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3583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1735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1718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6176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20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13232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386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2440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112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815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143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166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10738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14800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11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11343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11354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128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2817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158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16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3119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880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43385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119020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2313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2313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2313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2577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11087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26574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1828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24742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40238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-4841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7501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-12342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-640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-5481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37070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16363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11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4642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4908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912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10473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335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667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11475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6061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4089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26854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185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20576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3189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1607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625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672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3019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40024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11381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2466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241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54112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119020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5383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1942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2232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7204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1460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20932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1095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332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40580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376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160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10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68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614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41194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41194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99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99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447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41293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10287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22200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2999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3477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38963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958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617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32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319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808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1159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41080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114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20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41100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94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193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640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41293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47482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-30708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-7986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-161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-56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-165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-9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-630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7767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-5336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-92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15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-128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9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-132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-5663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3590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-4615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-152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36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-1141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44104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963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44104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2156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44104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3119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44104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2961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44104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158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44104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2323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44104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44104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44104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44104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2323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44104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44104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44104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44104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44104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44104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44104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44104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44104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44104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44104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44104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44104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-10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44104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2313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44104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44104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44104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2313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44104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2577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44104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44104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44104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44104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2577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44104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44104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44104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44104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44104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44104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44104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44104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44104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44104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44104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44104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44104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44104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2577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44104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44104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44104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2577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44104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9316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44104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44104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44104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44104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9316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44104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44104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44104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44104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44104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44104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44104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44104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44104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44104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44104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44104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44104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1771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44104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11087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44104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44104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44104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11087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44104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1844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44104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44104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44104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44104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1844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44104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44104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3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44104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44104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3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44104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44104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44104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44104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44104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44104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44104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44104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44104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-19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44104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1828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44104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44104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44104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1828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44104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44104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44104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44104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44104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44104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44104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44104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44104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44104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44104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44104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44104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44104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44104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44104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44104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44104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44104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44104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44104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44104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44104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30594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44104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44104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44104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44104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30594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44104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44104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162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44104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44104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162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44104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-4127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44104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44104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44104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44104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44104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44104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44104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44104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-1887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44104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24742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44104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44104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44104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24742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44104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7469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44104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44104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44104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44104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7469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44104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44104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-452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44104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-286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44104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-166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44104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44104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44104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44104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44104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44104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44104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44104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44104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484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44104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7501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44104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44104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44104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7501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44104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-15289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44104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44104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44104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44104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-15289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44104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-640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44104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44104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44104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44104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4127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44104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44104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44104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44104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44104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44104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44104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44104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-1180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44104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-12982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44104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44104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44104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-12982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44104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44104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44104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44104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44104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44104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44104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44104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44104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44104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44104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44104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44104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44104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44104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44104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44104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44104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44104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44104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44104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44104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44104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38838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44104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44104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44104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44104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38838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44104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-640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44104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-287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44104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-286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44104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44104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44104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44104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44104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44104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44104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44104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44104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44104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-841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44104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37070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44104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44104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44104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37070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44104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27115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44104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44104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44104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44104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27115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44104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447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44104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-321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44104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-283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44104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-38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44104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44104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44104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44104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44104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44104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44104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44104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44104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-10878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44104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16363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44104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44104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44104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16363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2020-11-18T12:49:59Z</cp:lastPrinted>
  <dcterms:created xsi:type="dcterms:W3CDTF">2006-09-16T00:00:00Z</dcterms:created>
  <dcterms:modified xsi:type="dcterms:W3CDTF">2020-11-19T10:53:42Z</dcterms:modified>
  <cp:category/>
  <cp:version/>
  <cp:contentType/>
  <cp:contentStatus/>
</cp:coreProperties>
</file>