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№4-ОСК'!$A$1:$N$35</definedName>
    <definedName name="_xlnm.Print_Area" localSheetId="7">'справка №8'!$A$1:$F$83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<sst xmlns="http://schemas.openxmlformats.org/spreadsheetml/2006/main" count="1067" uniqueCount="906">
  <si>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</si>
  <si>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</si>
  <si>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</si>
  <si>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</si>
  <si>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</si>
  <si>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</si>
  <si>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</si>
  <si>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</si>
  <si>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</si>
  <si>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</si>
  <si>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</si>
  <si>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</si>
  <si>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</si>
  <si>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</si>
  <si>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</si>
  <si>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</si>
  <si>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</si>
  <si>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</si>
  <si>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</si>
  <si>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</si>
  <si>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</si>
  <si>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</si>
  <si>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</si>
  <si>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</si>
  <si>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</si>
  <si>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</si>
  <si>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</si>
  <si>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</si>
  <si>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</si>
  <si>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</si>
  <si>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</si>
  <si>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</si>
  <si>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</si>
  <si>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</si>
  <si>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</si>
  <si>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</si>
  <si>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</si>
  <si>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</si>
  <si>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</si>
  <si>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</si>
  <si>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</si>
  <si>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</si>
  <si>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</si>
  <si>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</si>
  <si>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</si>
  <si>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</si>
  <si>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</si>
  <si>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</si>
  <si>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</si>
  <si>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</si>
  <si>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</si>
  <si>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</si>
  <si>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</si>
  <si>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</si>
  <si>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</si>
  <si>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</si>
  <si>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</si>
  <si>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</si>
  <si>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</si>
  <si>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</si>
  <si>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</si>
  <si>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</si>
  <si>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</si>
  <si>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</si>
  <si>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</si>
  <si>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</si>
  <si>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</si>
  <si>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</si>
  <si>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</si>
  <si>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</si>
  <si>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</si>
  <si>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</si>
  <si>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</si>
  <si>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</si>
  <si>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</si>
  <si>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</si>
  <si>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</si>
  <si>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</si>
  <si>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</si>
  <si>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</si>
  <si>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</si>
  <si>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</si>
  <si>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</si>
  <si>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</si>
  <si>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</si>
  <si>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</si>
  <si>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</si>
  <si>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</si>
  <si>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</si>
  <si>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</si>
  <si>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</si>
  <si>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</si>
  <si>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</si>
  <si>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</si>
  <si>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</si>
  <si>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</si>
  <si>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</si>
  <si>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</si>
  <si>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</si>
  <si>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</si>
  <si>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</si>
  <si>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</si>
  <si>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</si>
  <si>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</si>
  <si>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</si>
  <si>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</si>
  <si>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</si>
  <si>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</si>
  <si>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</si>
  <si>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</si>
  <si>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</si>
  <si>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</si>
  <si>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</si>
  <si>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</si>
  <si>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</si>
  <si>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</si>
  <si>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</si>
  <si>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</si>
  <si>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</si>
  <si>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</si>
  <si>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</si>
  <si>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</si>
  <si>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</si>
  <si>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</si>
  <si>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</si>
  <si>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</si>
  <si>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</si>
  <si>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</si>
  <si>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</si>
  <si>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</si>
  <si>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</si>
  <si>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</si>
  <si>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</si>
  <si>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</si>
  <si>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</si>
  <si>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</si>
  <si>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</si>
  <si>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</si>
  <si>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</si>
  <si>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</si>
  <si>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</si>
  <si>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</si>
  <si>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</si>
  <si>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</si>
  <si>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</si>
  <si>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</si>
  <si>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</si>
  <si>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</si>
  <si>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</si>
  <si>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</si>
  <si>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</si>
  <si>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</si>
  <si>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</si>
  <si>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</si>
  <si>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</si>
  <si>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</si>
  <si>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</si>
  <si>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</si>
  <si>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</si>
  <si>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</si>
  <si>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</si>
  <si>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</si>
  <si>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</si>
  <si>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</si>
  <si>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</si>
  <si>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</si>
  <si>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</si>
  <si>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</si>
  <si>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</si>
  <si>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</si>
  <si>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</si>
  <si>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</si>
  <si>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</si>
  <si>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</si>
  <si>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</si>
  <si>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</si>
  <si>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</si>
  <si>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</si>
  <si>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</si>
  <si>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</si>
  <si>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</si>
  <si>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</si>
  <si>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</si>
  <si>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</si>
  <si>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</si>
  <si>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</si>
  <si>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</si>
  <si>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</si>
  <si>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</si>
  <si>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</si>
  <si>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</si>
  <si>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</si>
  <si>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</si>
  <si>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</si>
  <si>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</si>
  <si>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</si>
  <si>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</si>
  <si>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</si>
  <si>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</si>
  <si>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</si>
  <si>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</si>
  <si>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</si>
  <si>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</si>
  <si>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</si>
  <si>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</si>
  <si>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</si>
  <si>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</si>
  <si>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</si>
  <si>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</si>
  <si>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</si>
  <si>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</si>
  <si>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</si>
  <si>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</si>
  <si>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</si>
  <si>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</si>
  <si>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</si>
  <si>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</si>
  <si>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</si>
  <si>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</si>
  <si>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</si>
  <si>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</si>
  <si>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</si>
  <si>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</si>
  <si>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</si>
  <si>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</si>
  <si>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</si>
  <si>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</si>
  <si>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</si>
  <si>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</si>
  <si>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</si>
  <si>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</si>
  <si>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</si>
  <si>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</si>
  <si>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</si>
  <si>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</si>
  <si>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</si>
  <si>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</si>
  <si>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</si>
  <si>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</si>
  <si>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</si>
  <si>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</si>
  <si>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</si>
  <si>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</si>
  <si>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</si>
  <si>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</si>
  <si>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</si>
  <si>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</si>
  <si>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</si>
  <si>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</si>
  <si>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</si>
  <si>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</si>
  <si>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</si>
  <si>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</si>
  <si>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</si>
  <si>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</si>
  <si>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</si>
  <si>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</si>
  <si>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</si>
  <si>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</si>
  <si>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</si>
  <si>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</si>
  <si>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</si>
  <si>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</si>
  <si>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</si>
  <si>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</si>
  <si>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</si>
  <si>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</si>
  <si>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</si>
  <si>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</si>
  <si>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</si>
  <si>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</si>
  <si>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</si>
  <si>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</si>
  <si>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</si>
  <si>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</si>
  <si>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</si>
  <si>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</si>
  <si>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</si>
  <si>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</si>
  <si>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</si>
  <si>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</si>
  <si>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</si>
  <si>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</si>
  <si>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</si>
  <si>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</si>
  <si>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</si>
  <si>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</si>
  <si>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</si>
  <si>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</si>
  <si>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</si>
  <si>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</si>
  <si>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</si>
  <si>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</si>
  <si>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</si>
  <si>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</si>
  <si>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</si>
  <si>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</si>
  <si>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</si>
  <si>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</si>
  <si>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</si>
  <si>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</si>
  <si>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</si>
  <si>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</si>
  <si>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</si>
  <si>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</si>
  <si>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</si>
  <si>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</si>
  <si>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</si>
  <si>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</si>
  <si>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</si>
  <si>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</si>
  <si>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</si>
  <si>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</si>
  <si>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</si>
  <si>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</si>
  <si>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</si>
  <si>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</si>
  <si>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</si>
  <si>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</si>
  <si>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</si>
  <si>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</si>
  <si>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</si>
  <si>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</si>
  <si>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</si>
  <si>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</si>
  <si>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</si>
  <si>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</si>
  <si>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</si>
  <si>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</si>
  <si>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</si>
  <si>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</si>
  <si>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</si>
  <si>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</si>
  <si>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</si>
  <si>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</si>
  <si>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</si>
  <si>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</si>
  <si>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</si>
  <si>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</si>
  <si>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</si>
  <si>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</si>
  <si>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</si>
  <si>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</si>
  <si>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</si>
  <si>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</si>
  <si>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</si>
  <si>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</si>
  <si>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</si>
  <si>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</si>
  <si>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</si>
  <si>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</si>
  <si>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</si>
  <si>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</si>
  <si>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</si>
  <si>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</si>
  <si>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</si>
  <si>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</si>
  <si>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</si>
  <si>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</si>
  <si>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</si>
  <si>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</si>
  <si>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</si>
  <si>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</si>
  <si>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</si>
  <si>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</si>
  <si>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</si>
  <si>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</si>
  <si>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</si>
  <si>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</si>
  <si>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</si>
  <si>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</si>
  <si>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</si>
  <si>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</si>
  <si>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</si>
  <si>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</si>
  <si>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</si>
  <si>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</si>
  <si>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</si>
  <si>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</si>
  <si>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</si>
  <si>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</si>
  <si>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</si>
  <si>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</si>
  <si>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</si>
  <si>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</si>
  <si>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</si>
  <si>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</si>
  <si>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</si>
  <si>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</si>
  <si>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</si>
  <si>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</si>
  <si>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</si>
  <si>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</si>
  <si>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</si>
  <si>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</si>
  <si>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</si>
  <si>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</si>
  <si>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</si>
  <si>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</si>
  <si>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</si>
  <si>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</si>
  <si>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</si>
  <si>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</si>
  <si>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</si>
  <si>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</si>
  <si>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</si>
  <si>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</si>
  <si>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</si>
  <si>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</si>
  <si>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</si>
  <si>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</si>
  <si>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</si>
  <si>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</si>
  <si>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</si>
  <si>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</si>
  <si>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</si>
  <si>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</si>
  <si>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</si>
  <si>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</si>
  <si>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</si>
  <si>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</si>
  <si>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</si>
  <si>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</si>
  <si>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</si>
  <si>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</si>
  <si>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</si>
  <si>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</si>
  <si>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</si>
  <si>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</si>
  <si>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</si>
  <si>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</si>
  <si>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</si>
  <si>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</si>
  <si>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</si>
  <si>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</si>
  <si>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</si>
  <si>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</si>
  <si>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</si>
  <si>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</si>
  <si>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</si>
  <si>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</si>
  <si>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</si>
  <si>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</si>
  <si>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</si>
  <si>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</si>
  <si>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</si>
  <si>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</si>
  <si>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</si>
  <si>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</si>
  <si>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</si>
  <si>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</si>
  <si>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</si>
  <si>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</si>
  <si>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</si>
  <si>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</si>
  <si>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</si>
  <si>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</si>
  <si>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</si>
  <si>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</si>
  <si>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</si>
  <si>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</si>
  <si>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</si>
  <si>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</si>
  <si>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</si>
  <si>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</si>
  <si>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</si>
  <si>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</si>
  <si>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</si>
  <si>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</si>
  <si>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</si>
  <si>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</si>
  <si>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</si>
  <si>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</si>
  <si>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</si>
  <si>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</si>
  <si>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</si>
  <si>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</si>
  <si>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</si>
  <si>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</si>
  <si>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</si>
  <si>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</si>
  <si>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</si>
  <si>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</si>
  <si>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</si>
  <si>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</si>
  <si>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</si>
  <si>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</si>
  <si>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</si>
  <si>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</si>
  <si>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</si>
  <si>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</si>
  <si>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</si>
  <si>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</si>
  <si>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</si>
  <si>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</si>
  <si>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</si>
  <si>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</si>
  <si>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</si>
  <si>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</si>
  <si>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</si>
  <si>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</si>
  <si>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</si>
  <si>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</si>
  <si>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</si>
  <si>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</si>
  <si>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</si>
  <si>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</si>
  <si>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</si>
  <si>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</si>
  <si>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</si>
  <si>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</si>
  <si>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</si>
  <si>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</si>
  <si>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</si>
  <si>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</si>
  <si>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</si>
  <si>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</si>
  <si>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</si>
  <si>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</si>
  <si>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</si>
  <si>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</si>
  <si>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</si>
  <si>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</si>
  <si>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</si>
  <si>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</si>
  <si>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</si>
  <si>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</si>
  <si>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</si>
  <si>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</si>
  <si>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</si>
  <si>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</si>
  <si>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</si>
  <si>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</si>
  <si>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</si>
  <si>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</si>
  <si>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</si>
  <si>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</si>
  <si>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</si>
  <si>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</si>
  <si>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</si>
  <si>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</si>
  <si>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</si>
  <si>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</si>
  <si>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</si>
  <si>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</si>
  <si>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</si>
  <si>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</si>
  <si>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</si>
  <si>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</si>
  <si>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</si>
  <si>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</si>
  <si>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</si>
  <si>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</si>
  <si>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</si>
  <si>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</si>
  <si>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</si>
  <si>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</si>
  <si>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</si>
  <si>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</si>
  <si>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</si>
  <si>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</si>
  <si>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</si>
  <si>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</si>
  <si>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</si>
  <si>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</si>
  <si>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</si>
  <si>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</si>
  <si>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</si>
  <si>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</si>
  <si>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</si>
  <si>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</si>
  <si>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</si>
  <si>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</si>
  <si>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</si>
  <si>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</si>
  <si>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</si>
  <si>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</si>
  <si>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</si>
  <si>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</si>
  <si>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</si>
  <si>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</si>
  <si>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</si>
  <si>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</si>
  <si>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</si>
  <si>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</si>
  <si>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</si>
  <si>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</si>
  <si>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</si>
  <si>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</si>
  <si>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</si>
  <si>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</si>
  <si>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</si>
  <si>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</si>
  <si>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</si>
  <si>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</si>
  <si>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</si>
  <si>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</si>
  <si>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</si>
  <si>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</si>
  <si>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</si>
  <si>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</si>
  <si>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</si>
  <si>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</si>
  <si>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</si>
  <si>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</si>
  <si>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</si>
  <si>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</si>
  <si>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</si>
  <si>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</si>
  <si>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</si>
  <si>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</si>
  <si>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</si>
  <si>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</si>
  <si>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</si>
  <si>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</si>
  <si>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</si>
  <si>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</si>
  <si>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</si>
  <si>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</si>
  <si>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</si>
  <si>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</si>
  <si>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</si>
  <si>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</si>
  <si>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</si>
  <si>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</si>
  <si>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</si>
  <si>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</si>
  <si>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</si>
  <si>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</si>
  <si>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</si>
  <si>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</si>
  <si>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</si>
  <si>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</si>
  <si>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</si>
  <si>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</si>
  <si>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</si>
  <si>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</si>
  <si>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</si>
  <si>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</si>
  <si>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</si>
  <si>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</si>
  <si>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</si>
  <si>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</si>
  <si>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</si>
  <si>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</si>
  <si>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</si>
  <si>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</si>
  <si>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</si>
  <si>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</si>
  <si>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</si>
  <si>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</si>
  <si>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</si>
  <si>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</si>
  <si>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</si>
  <si>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</si>
  <si>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</si>
  <si>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</si>
  <si>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</si>
  <si>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</si>
  <si>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</si>
  <si>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</si>
  <si>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</si>
  <si>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</si>
  <si>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</si>
  <si>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</si>
  <si>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</si>
  <si>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</si>
  <si>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</si>
  <si>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</si>
  <si>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</si>
  <si>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</si>
  <si>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</si>
  <si>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</si>
  <si>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</si>
  <si>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</si>
  <si>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</si>
  <si>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</si>
  <si>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</si>
  <si>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</si>
  <si>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</si>
  <si>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</si>
  <si>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</si>
  <si>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</si>
  <si>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</si>
  <si>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</si>
  <si>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</si>
  <si>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</si>
  <si>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</si>
  <si>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</si>
  <si>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</si>
  <si>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</si>
  <si>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</si>
  <si>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</si>
  <si>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</si>
  <si>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</si>
  <si>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</si>
  <si>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</si>
  <si>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</si>
  <si>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</si>
  <si>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</si>
  <si>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</si>
  <si>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</si>
  <si>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</si>
  <si>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</si>
  <si>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</si>
  <si>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</si>
  <si>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</si>
  <si>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</si>
  <si>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</si>
  <si>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</si>
  <si>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</si>
  <si>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</si>
  <si>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</si>
  <si>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</si>
  <si>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</si>
  <si>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</si>
  <si>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</si>
  <si>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</si>
  <si>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</si>
  <si>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</si>
  <si>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</si>
  <si>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</si>
  <si>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</si>
  <si>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</si>
  <si>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</si>
  <si>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</si>
  <si>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</si>
  <si>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</si>
  <si>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</si>
  <si>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</si>
  <si>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</si>
  <si>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</si>
  <si>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</si>
  <si>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</si>
  <si>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</si>
  <si>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</si>
  <si>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</si>
  <si>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</si>
  <si>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</si>
  <si>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</si>
  <si>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</si>
  <si>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</si>
  <si>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</si>
  <si>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</si>
  <si>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</si>
  <si>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</si>
  <si>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</si>
  <si>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</si>
  <si>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</si>
  <si>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</si>
  <si>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</si>
  <si>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</si>
  <si>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</si>
  <si>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</si>
  <si>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</si>
  <si>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</si>
  <si>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</si>
  <si>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</si>
  <si>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</si>
  <si>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</si>
  <si>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</si>
  <si>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</si>
  <si>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</si>
  <si>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</si>
  <si>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</si>
  <si>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</si>
  <si>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</si>
  <si>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</si>
  <si>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</si>
  <si>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</si>
  <si>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</si>
  <si>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</si>
  <si>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</si>
  <si>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</si>
  <si>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</si>
  <si>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</si>
  <si>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</si>
  <si>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</si>
  <si>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</si>
  <si>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</si>
  <si>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</si>
  <si>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</si>
  <si>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</si>
  <si>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</si>
  <si>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</si>
  <si>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</si>
  <si>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</si>
  <si>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</si>
  <si>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</si>
  <si>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</si>
  <si>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</si>
  <si>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</si>
  <si>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</si>
  <si>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</si>
  <si>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</si>
  <si>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</si>
  <si>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</si>
  <si>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</si>
  <si>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</si>
  <si>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</si>
  <si>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</si>
  <si>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</si>
  <si>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</si>
  <si>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</si>
  <si>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</si>
  <si>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</si>
  <si>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</si>
  <si>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</si>
  <si>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</si>
  <si>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</si>
  <si>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</si>
  <si>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</si>
  <si>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</si>
  <si>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</si>
  <si>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</si>
  <si>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</si>
  <si>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</si>
  <si>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</si>
  <si>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</si>
  <si>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</si>
  <si>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</si>
  <si>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</si>
  <si>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</si>
  <si>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</si>
  <si>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</si>
  <si>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</si>
  <si>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</si>
  <si>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</si>
  <si>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</si>
  <si>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</si>
  <si>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</si>
  <si>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</si>
  <si>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</si>
  <si>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</si>
  <si>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</si>
  <si>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</si>
  <si>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</si>
  <si>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</si>
  <si>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</si>
  <si>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</si>
  <si>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</si>
  <si>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</si>
  <si>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</si>
  <si>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</si>
  <si>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</si>
  <si>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</si>
  <si>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СИЕНИТ ХОЛДИНГ АД</t>
  </si>
  <si>
    <t>31 Декември 2010 г.</t>
  </si>
  <si>
    <t>Съставител: Спас Лазаров Бакъров</t>
  </si>
  <si>
    <t>Ръководител: Валентин Кънчев Кънчев</t>
  </si>
  <si>
    <t>Забележка: Инвестициите се отчитат по себестойностния метод</t>
  </si>
  <si>
    <t>Спас Лазаров Бакъров</t>
  </si>
  <si>
    <t>Валентин Кънчев Кънчев</t>
  </si>
  <si>
    <t xml:space="preserve"> Ръководител :</t>
  </si>
  <si>
    <t xml:space="preserve">                                    Съставител: </t>
  </si>
  <si>
    <t>1. Индустриална зона Раковски ЕООД</t>
  </si>
  <si>
    <t>КОНСОЛИДИРАН</t>
  </si>
  <si>
    <t xml:space="preserve">Дата на съставяне: </t>
  </si>
  <si>
    <t>Дата на съставяне:</t>
  </si>
  <si>
    <t xml:space="preserve">Дата  на съставяне:                                                                                                      </t>
  </si>
  <si>
    <t xml:space="preserve">Дата на съставяне:             </t>
  </si>
  <si>
    <t>2.Културно информационен център и търговски център АД</t>
  </si>
  <si>
    <t>3.Стар Мил ООД</t>
  </si>
  <si>
    <t>4.Сиенит Инвест ООД</t>
  </si>
  <si>
    <t>5.Завод за бетонови елементи ООД</t>
  </si>
  <si>
    <t>6.Сиенит механизация и автотранспорт ООД</t>
  </si>
  <si>
    <t>7.Префабрикати Чивидини БГ ЕООД</t>
  </si>
  <si>
    <t>8.Екопроект ЕООД</t>
  </si>
  <si>
    <t>9.Билдтрейд ООД</t>
  </si>
  <si>
    <t>10.Сиринга ООД</t>
  </si>
  <si>
    <t>11.Сиенит Агро АД</t>
  </si>
  <si>
    <t>12.Нова Орлица ООД</t>
  </si>
  <si>
    <t>13.Си Комфорт ЕООД</t>
  </si>
  <si>
    <t>14.Интерпорто Пловдив ЕООД</t>
  </si>
  <si>
    <t>15.Интерпорто България ЕООД</t>
  </si>
  <si>
    <t>16.Бетон ЕООД</t>
  </si>
  <si>
    <t>17.Логистика Марица ЕООД</t>
  </si>
  <si>
    <t>18.Спа Ризорт ЕООД</t>
  </si>
  <si>
    <t>19.Комплекс Костнброд ЕООД</t>
  </si>
  <si>
    <t>20.Ритейл Мениджмънт АД</t>
  </si>
  <si>
    <t>21.Галерия Мебели АД</t>
  </si>
  <si>
    <t>22.Хисар СХ ЕООД</t>
  </si>
  <si>
    <t>23.Атлантика 111 ООД</t>
  </si>
  <si>
    <t>24.С и Х Инженеринг ЕООД</t>
  </si>
  <si>
    <t>25.ЗБЕ Партнерс ЕООД</t>
  </si>
  <si>
    <t>1.Промишлено търговска зона Куклен ООД</t>
  </si>
  <si>
    <t>2.Павитал ООД</t>
  </si>
  <si>
    <t>3.Интерзона ООД</t>
  </si>
  <si>
    <t>4.Бизнес център 2 ООД</t>
  </si>
  <si>
    <t>5.Форум Трейдинг ООД</t>
  </si>
  <si>
    <t>6.Форум Европа ООД</t>
  </si>
  <si>
    <t>7.Малойер и партньори ООД</t>
  </si>
  <si>
    <t>8.Здравец 2003 ООД</t>
  </si>
  <si>
    <t>9.Сифер ООД</t>
  </si>
  <si>
    <t>10.Индустриален Парк Летница ООД</t>
  </si>
  <si>
    <t>11.Промишлени Инвестиционни Проекти ООД</t>
  </si>
  <si>
    <t>1.ДГ Раковски АД</t>
  </si>
  <si>
    <t>2.Банско Тур ООД</t>
  </si>
  <si>
    <t>3.Холсим Бетон Пловдив АД</t>
  </si>
  <si>
    <t>4.Галерия Пловдив АД</t>
  </si>
  <si>
    <t>5.Търговски парк Крайморие АД</t>
  </si>
  <si>
    <t>6.Сенсор С ООД</t>
  </si>
  <si>
    <t>7.Сенсор Д ООД</t>
  </si>
  <si>
    <t>8.Младост Алфа ООД</t>
  </si>
  <si>
    <t>9.Булпроект ООД</t>
  </si>
  <si>
    <t>1.Сиенит ООД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</si>
</sst>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0" fillId="0" borderId="0" xfId="39" applyFont="1" applyBorder="1" applyAlignment="1" applyProtection="1">
      <alignment horizontal="left" vertical="top"/>
      <protection locked="0"/>
    </xf>
    <xf numFmtId="0" fontId="12" fillId="0" borderId="0" xfId="42" applyFont="1" applyAlignment="1">
      <alignment horizontal="centerContinuous"/>
      <protection/>
    </xf>
    <xf numFmtId="0" fontId="13" fillId="0" borderId="0" xfId="42" applyFont="1">
      <alignment/>
      <protection/>
    </xf>
    <xf numFmtId="0" fontId="12" fillId="0" borderId="0" xfId="42" applyFont="1" applyAlignment="1">
      <alignment horizontal="centerContinuous" wrapText="1"/>
      <protection/>
    </xf>
    <xf numFmtId="0" fontId="14" fillId="0" borderId="0" xfId="42" applyFont="1">
      <alignment/>
      <protection/>
    </xf>
    <xf numFmtId="0" fontId="12" fillId="0" borderId="0" xfId="39" applyFont="1" applyBorder="1" applyAlignment="1" applyProtection="1">
      <alignment vertical="top" wrapText="1"/>
      <protection locked="0"/>
    </xf>
    <xf numFmtId="0" fontId="12" fillId="0" borderId="0" xfId="42" applyFont="1" applyAlignment="1">
      <alignment/>
      <protection/>
    </xf>
    <xf numFmtId="0" fontId="14" fillId="0" borderId="0" xfId="42" applyFont="1" applyAlignment="1">
      <alignment/>
      <protection/>
    </xf>
    <xf numFmtId="0" fontId="12" fillId="0" borderId="0" xfId="42" applyFont="1">
      <alignment/>
      <protection/>
    </xf>
    <xf numFmtId="0" fontId="12" fillId="0" borderId="0" xfId="40" applyFont="1" applyAlignment="1">
      <alignment wrapText="1"/>
      <protection/>
    </xf>
    <xf numFmtId="0" fontId="12" fillId="0" borderId="0" xfId="40" applyFont="1" applyAlignment="1">
      <alignment horizontal="right" wrapText="1"/>
      <protection/>
    </xf>
    <xf numFmtId="0" fontId="12" fillId="0" borderId="10" xfId="42" applyFont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centerContinuous" vertical="center" wrapText="1"/>
      <protection/>
    </xf>
    <xf numFmtId="0" fontId="12" fillId="0" borderId="0" xfId="42" applyFont="1" applyBorder="1" applyAlignment="1">
      <alignment horizontal="center" vertical="center" wrapText="1"/>
      <protection/>
    </xf>
    <xf numFmtId="0" fontId="14" fillId="0" borderId="0" xfId="42" applyFont="1" applyAlignment="1">
      <alignment horizontal="center" vertical="center" wrapText="1"/>
      <protection/>
    </xf>
    <xf numFmtId="49" fontId="13" fillId="0" borderId="10" xfId="42" applyNumberFormat="1" applyFont="1" applyBorder="1" applyAlignment="1">
      <alignment horizontal="center" vertical="center" wrapText="1"/>
      <protection/>
    </xf>
    <xf numFmtId="49" fontId="13" fillId="0" borderId="10" xfId="42" applyNumberFormat="1" applyFont="1" applyFill="1" applyBorder="1" applyAlignment="1">
      <alignment horizontal="center" vertical="center" wrapText="1"/>
      <protection/>
    </xf>
    <xf numFmtId="0" fontId="12" fillId="0" borderId="10" xfId="42" applyFont="1" applyBorder="1" applyAlignment="1">
      <alignment vertical="center" wrapText="1"/>
      <protection/>
    </xf>
    <xf numFmtId="0" fontId="13" fillId="0" borderId="0" xfId="42" applyFont="1" applyBorder="1">
      <alignment/>
      <protection/>
    </xf>
    <xf numFmtId="0" fontId="11" fillId="0" borderId="0" xfId="42" applyFont="1">
      <alignment/>
      <protection/>
    </xf>
    <xf numFmtId="0" fontId="13" fillId="0" borderId="10" xfId="42" applyFont="1" applyBorder="1" applyAlignment="1">
      <alignment vertical="center" wrapText="1"/>
      <protection/>
    </xf>
    <xf numFmtId="0" fontId="13" fillId="0" borderId="10" xfId="42" applyFont="1" applyBorder="1" applyAlignment="1">
      <alignment wrapText="1"/>
      <protection/>
    </xf>
    <xf numFmtId="3" fontId="13" fillId="0" borderId="0" xfId="42" applyNumberFormat="1" applyFont="1" applyBorder="1" applyAlignment="1" applyProtection="1">
      <alignment vertical="center"/>
      <protection locked="0"/>
    </xf>
    <xf numFmtId="0" fontId="12" fillId="0" borderId="0" xfId="42" applyFont="1" applyBorder="1" applyProtection="1">
      <alignment/>
      <protection locked="0"/>
    </xf>
    <xf numFmtId="0" fontId="11" fillId="0" borderId="0" xfId="42" applyFont="1" applyAlignment="1">
      <alignment wrapText="1"/>
      <protection/>
    </xf>
    <xf numFmtId="0" fontId="11" fillId="0" borderId="0" xfId="42" applyFont="1" applyBorder="1">
      <alignment/>
      <protection/>
    </xf>
    <xf numFmtId="0" fontId="11" fillId="0" borderId="0" xfId="41" applyFont="1">
      <alignment/>
      <protection/>
    </xf>
    <xf numFmtId="0" fontId="13" fillId="0" borderId="0" xfId="41" applyFont="1" applyBorder="1" applyAlignment="1" applyProtection="1">
      <alignment horizontal="centerContinuous"/>
      <protection locked="0"/>
    </xf>
    <xf numFmtId="0" fontId="11" fillId="0" borderId="0" xfId="41" applyFont="1" applyBorder="1" applyAlignment="1">
      <alignment wrapText="1"/>
      <protection/>
    </xf>
    <xf numFmtId="0" fontId="11" fillId="0" borderId="0" xfId="41" applyFont="1" applyBorder="1">
      <alignment/>
      <protection/>
    </xf>
    <xf numFmtId="0" fontId="19" fillId="0" borderId="0" xfId="41" applyFont="1" applyBorder="1" applyAlignment="1">
      <alignment vertical="center" wrapText="1"/>
      <protection/>
    </xf>
    <xf numFmtId="0" fontId="11" fillId="0" borderId="0" xfId="41" applyFont="1" applyAlignment="1">
      <alignment wrapText="1"/>
      <protection/>
    </xf>
    <xf numFmtId="49" fontId="12" fillId="0" borderId="11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0" xfId="42" applyNumberFormat="1" applyFont="1" applyAlignment="1">
      <alignment horizontal="center" wrapText="1"/>
      <protection/>
    </xf>
    <xf numFmtId="49" fontId="13" fillId="0" borderId="10" xfId="42" applyNumberFormat="1" applyFont="1" applyBorder="1" applyAlignment="1">
      <alignment horizontal="center" wrapText="1"/>
      <protection/>
    </xf>
    <xf numFmtId="49" fontId="12" fillId="0" borderId="0" xfId="42" applyNumberFormat="1" applyFont="1" applyBorder="1" applyAlignment="1" applyProtection="1">
      <alignment horizontal="center" wrapText="1"/>
      <protection locked="0"/>
    </xf>
    <xf numFmtId="49" fontId="11" fillId="0" borderId="0" xfId="42" applyNumberFormat="1" applyFont="1" applyAlignment="1">
      <alignment horizontal="center" wrapText="1"/>
      <protection/>
    </xf>
    <xf numFmtId="49" fontId="13" fillId="33" borderId="10" xfId="42" applyNumberFormat="1" applyFont="1" applyFill="1" applyBorder="1" applyAlignment="1">
      <alignment horizontal="center" vertical="center" wrapText="1"/>
      <protection/>
    </xf>
    <xf numFmtId="0" fontId="12" fillId="0" borderId="0" xfId="39" applyFont="1" applyFill="1" applyBorder="1" applyAlignment="1" applyProtection="1">
      <alignment vertical="top" wrapText="1"/>
      <protection locked="0"/>
    </xf>
    <xf numFmtId="49" fontId="12" fillId="0" borderId="12" xfId="42" applyNumberFormat="1" applyFont="1" applyBorder="1" applyAlignment="1">
      <alignment horizontal="center" vertical="center" wrapText="1"/>
      <protection/>
    </xf>
    <xf numFmtId="0" fontId="13" fillId="0" borderId="0" xfId="38" applyFont="1">
      <alignment/>
      <protection/>
    </xf>
    <xf numFmtId="0" fontId="21" fillId="0" borderId="0" xfId="38" applyFont="1">
      <alignment/>
      <protection/>
    </xf>
    <xf numFmtId="0" fontId="22" fillId="0" borderId="0" xfId="38" applyFont="1">
      <alignment/>
      <protection/>
    </xf>
    <xf numFmtId="0" fontId="13" fillId="0" borderId="0" xfId="37" applyFont="1" applyAlignment="1">
      <alignment horizontal="center"/>
      <protection/>
    </xf>
    <xf numFmtId="0" fontId="21" fillId="0" borderId="0" xfId="38" applyFont="1" applyBorder="1">
      <alignment/>
      <protection/>
    </xf>
    <xf numFmtId="49" fontId="21" fillId="0" borderId="0" xfId="38" applyNumberFormat="1" applyFont="1">
      <alignment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49" fontId="0" fillId="0" borderId="0" xfId="36" applyNumberFormat="1" applyFont="1" applyAlignment="1">
      <alignment horizontal="left" vertical="center" wrapText="1"/>
      <protection/>
    </xf>
    <xf numFmtId="0" fontId="20" fillId="0" borderId="0" xfId="38" applyFont="1">
      <alignment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0" fillId="0" borderId="0" xfId="37" applyFont="1" applyAlignment="1">
      <alignment horizontal="center"/>
      <protection/>
    </xf>
    <xf numFmtId="0" fontId="20" fillId="0" borderId="0" xfId="38" applyFont="1" applyAlignment="1">
      <alignment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24" fillId="0" borderId="0" xfId="38" applyFont="1" applyBorder="1">
      <alignment/>
      <protection/>
    </xf>
    <xf numFmtId="0" fontId="2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3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49" fontId="23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0" fillId="0" borderId="0" xfId="36" applyFont="1">
      <alignment/>
      <protection/>
    </xf>
    <xf numFmtId="49" fontId="0" fillId="0" borderId="0" xfId="36" applyNumberFormat="1" applyFont="1">
      <alignment/>
      <protection/>
    </xf>
    <xf numFmtId="49" fontId="20" fillId="0" borderId="0" xfId="38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1" applyNumberFormat="1" applyFont="1" applyFill="1" applyBorder="1" applyAlignment="1" applyProtection="1">
      <alignment vertical="center"/>
      <protection locked="0"/>
    </xf>
    <xf numFmtId="1" fontId="13" fillId="35" borderId="10" xfId="41" applyNumberFormat="1" applyFont="1" applyFill="1" applyBorder="1" applyAlignment="1" applyProtection="1">
      <alignment vertical="center"/>
      <protection locked="0"/>
    </xf>
    <xf numFmtId="1" fontId="13" fillId="36" borderId="10" xfId="41" applyNumberFormat="1" applyFont="1" applyFill="1" applyBorder="1" applyAlignment="1" applyProtection="1">
      <alignment vertical="center"/>
      <protection locked="0"/>
    </xf>
    <xf numFmtId="3" fontId="13" fillId="0" borderId="10" xfId="41" applyNumberFormat="1" applyFont="1" applyBorder="1" applyAlignment="1" applyProtection="1">
      <alignment vertical="center"/>
      <protection/>
    </xf>
    <xf numFmtId="3" fontId="13" fillId="0" borderId="10" xfId="41" applyNumberFormat="1" applyFont="1" applyFill="1" applyBorder="1" applyAlignment="1" applyProtection="1">
      <alignment vertical="center"/>
      <protection/>
    </xf>
    <xf numFmtId="1" fontId="12" fillId="34" borderId="10" xfId="41" applyNumberFormat="1" applyFont="1" applyFill="1" applyBorder="1" applyAlignment="1" applyProtection="1">
      <alignment vertical="center"/>
      <protection locked="0"/>
    </xf>
    <xf numFmtId="3" fontId="12" fillId="0" borderId="10" xfId="41" applyNumberFormat="1" applyFont="1" applyBorder="1" applyAlignment="1" applyProtection="1">
      <alignment vertical="center"/>
      <protection/>
    </xf>
    <xf numFmtId="3" fontId="13" fillId="0" borderId="10" xfId="41" applyNumberFormat="1" applyFont="1" applyBorder="1" applyProtection="1">
      <alignment/>
      <protection/>
    </xf>
    <xf numFmtId="1" fontId="11" fillId="34" borderId="10" xfId="41" applyNumberFormat="1" applyFont="1" applyFill="1" applyBorder="1" applyProtection="1">
      <alignment/>
      <protection locked="0"/>
    </xf>
    <xf numFmtId="0" fontId="11" fillId="0" borderId="10" xfId="41" applyFont="1" applyBorder="1" applyProtection="1">
      <alignment/>
      <protection/>
    </xf>
    <xf numFmtId="1" fontId="11" fillId="36" borderId="10" xfId="41" applyNumberFormat="1" applyFont="1" applyFill="1" applyBorder="1" applyProtection="1">
      <alignment/>
      <protection locked="0"/>
    </xf>
    <xf numFmtId="3" fontId="11" fillId="0" borderId="10" xfId="41" applyNumberFormat="1" applyFont="1" applyBorder="1" applyProtection="1">
      <alignment/>
      <protection/>
    </xf>
    <xf numFmtId="3" fontId="11" fillId="0" borderId="10" xfId="41" applyNumberFormat="1" applyFont="1" applyFill="1" applyBorder="1" applyProtection="1">
      <alignment/>
      <protection/>
    </xf>
    <xf numFmtId="1" fontId="13" fillId="35" borderId="10" xfId="40" applyNumberFormat="1" applyFont="1" applyFill="1" applyBorder="1" applyAlignment="1" applyProtection="1">
      <alignment wrapText="1"/>
      <protection locked="0"/>
    </xf>
    <xf numFmtId="3" fontId="13" fillId="0" borderId="10" xfId="40" applyNumberFormat="1" applyFont="1" applyFill="1" applyBorder="1" applyAlignment="1" applyProtection="1">
      <alignment wrapText="1"/>
      <protection/>
    </xf>
    <xf numFmtId="1" fontId="13" fillId="36" borderId="10" xfId="40" applyNumberFormat="1" applyFont="1" applyFill="1" applyBorder="1" applyAlignment="1" applyProtection="1">
      <alignment wrapText="1"/>
      <protection locked="0"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3" fontId="13" fillId="0" borderId="10" xfId="42" applyNumberFormat="1" applyFont="1" applyBorder="1" applyAlignment="1" applyProtection="1">
      <alignment vertical="center"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3" fontId="13" fillId="0" borderId="13" xfId="42" applyNumberFormat="1" applyFont="1" applyBorder="1" applyAlignment="1" applyProtection="1">
      <alignment vertical="center"/>
      <protection/>
    </xf>
    <xf numFmtId="3" fontId="13" fillId="0" borderId="11" xfId="42" applyNumberFormat="1" applyFont="1" applyBorder="1" applyAlignment="1" applyProtection="1">
      <alignment vertical="center"/>
      <protection/>
    </xf>
    <xf numFmtId="1" fontId="15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7" applyFont="1" applyBorder="1" applyAlignment="1" applyProtection="1">
      <alignment horizontal="center" vertical="center" wrapText="1"/>
      <protection/>
    </xf>
    <xf numFmtId="0" fontId="13" fillId="0" borderId="13" xfId="37" applyFont="1" applyFill="1" applyBorder="1" applyAlignment="1" applyProtection="1">
      <alignment horizontal="center" vertical="center" wrapText="1"/>
      <protection/>
    </xf>
    <xf numFmtId="0" fontId="21" fillId="0" borderId="0" xfId="38" applyFont="1" applyProtection="1">
      <alignment/>
      <protection/>
    </xf>
    <xf numFmtId="1" fontId="13" fillId="33" borderId="14" xfId="37" applyNumberFormat="1" applyFont="1" applyFill="1" applyBorder="1" applyAlignment="1" applyProtection="1">
      <alignment horizontal="left" vertical="center" wrapText="1"/>
      <protection/>
    </xf>
    <xf numFmtId="1" fontId="13" fillId="33" borderId="14" xfId="37" applyNumberFormat="1" applyFont="1" applyFill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3" fillId="0" borderId="11" xfId="37" applyFont="1" applyFill="1" applyBorder="1" applyAlignment="1" applyProtection="1">
      <alignment horizontal="center" vertical="center" wrapText="1"/>
      <protection/>
    </xf>
    <xf numFmtId="1" fontId="13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horizontal="center" vertical="center" wrapText="1"/>
      <protection/>
    </xf>
    <xf numFmtId="0" fontId="21" fillId="0" borderId="0" xfId="38" applyFont="1" applyBorder="1" applyProtection="1">
      <alignment/>
      <protection/>
    </xf>
    <xf numFmtId="1" fontId="21" fillId="0" borderId="0" xfId="38" applyNumberFormat="1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22" fillId="0" borderId="0" xfId="38" applyFont="1" applyBorder="1" applyProtection="1">
      <alignment/>
      <protection/>
    </xf>
    <xf numFmtId="49" fontId="12" fillId="0" borderId="15" xfId="35" applyNumberFormat="1" applyFont="1" applyBorder="1" applyAlignment="1" applyProtection="1">
      <alignment horizontal="center" vertical="center" wrapText="1"/>
      <protection/>
    </xf>
    <xf numFmtId="0" fontId="12" fillId="0" borderId="13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49" fontId="13" fillId="0" borderId="11" xfId="35" applyNumberFormat="1" applyFont="1" applyBorder="1" applyAlignment="1" applyProtection="1">
      <alignment horizontal="center" vertical="center" wrapText="1"/>
      <protection/>
    </xf>
    <xf numFmtId="0" fontId="13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vertical="center" wrapText="1"/>
      <protection/>
    </xf>
    <xf numFmtId="49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right" vertical="center" wrapText="1"/>
      <protection/>
    </xf>
    <xf numFmtId="49" fontId="12" fillId="0" borderId="0" xfId="35" applyNumberFormat="1" applyFont="1" applyBorder="1" applyAlignment="1" applyProtection="1">
      <alignment horizontal="right" vertical="center" wrapText="1"/>
      <protection/>
    </xf>
    <xf numFmtId="49" fontId="21" fillId="0" borderId="0" xfId="38" applyNumberFormat="1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4" applyFont="1" applyAlignment="1">
      <alignment/>
      <protection/>
    </xf>
    <xf numFmtId="0" fontId="13" fillId="0" borderId="0" xfId="34" applyFont="1">
      <alignment/>
      <protection/>
    </xf>
    <xf numFmtId="0" fontId="12" fillId="0" borderId="0" xfId="38" applyFont="1">
      <alignment/>
      <protection/>
    </xf>
    <xf numFmtId="0" fontId="13" fillId="0" borderId="0" xfId="38" applyFont="1" applyBorder="1">
      <alignment/>
      <protection/>
    </xf>
    <xf numFmtId="0" fontId="22" fillId="0" borderId="0" xfId="38" applyFont="1" applyAlignment="1">
      <alignment horizontal="center"/>
      <protection/>
    </xf>
    <xf numFmtId="49" fontId="13" fillId="0" borderId="0" xfId="38" applyNumberFormat="1" applyFont="1">
      <alignment/>
      <protection/>
    </xf>
    <xf numFmtId="0" fontId="13" fillId="0" borderId="10" xfId="34" applyFont="1" applyBorder="1" applyAlignment="1" applyProtection="1">
      <alignment horizontal="right" vertical="center" wrapText="1"/>
      <protection/>
    </xf>
    <xf numFmtId="1" fontId="13" fillId="0" borderId="10" xfId="34" applyNumberFormat="1" applyFont="1" applyBorder="1" applyAlignment="1" applyProtection="1">
      <alignment horizontal="right" vertical="center" wrapText="1"/>
      <protection/>
    </xf>
    <xf numFmtId="0" fontId="13" fillId="0" borderId="10" xfId="34" applyFont="1" applyFill="1" applyBorder="1" applyAlignment="1" applyProtection="1">
      <alignment horizontal="right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8" applyFont="1" applyProtection="1">
      <alignment/>
      <protection/>
    </xf>
    <xf numFmtId="1" fontId="13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4" applyNumberFormat="1" applyFont="1" applyFill="1" applyBorder="1" applyAlignment="1" applyProtection="1">
      <alignment horizontal="right"/>
      <protection locked="0"/>
    </xf>
    <xf numFmtId="1" fontId="13" fillId="36" borderId="10" xfId="34" applyNumberFormat="1" applyFont="1" applyFill="1" applyBorder="1" applyAlignment="1" applyProtection="1">
      <alignment horizontal="right"/>
      <protection locked="0"/>
    </xf>
    <xf numFmtId="1" fontId="13" fillId="0" borderId="10" xfId="34" applyNumberFormat="1" applyFont="1" applyBorder="1" applyAlignment="1" applyProtection="1">
      <alignment horizontal="right"/>
      <protection/>
    </xf>
    <xf numFmtId="1" fontId="13" fillId="0" borderId="0" xfId="34" applyNumberFormat="1" applyFont="1" applyBorder="1" applyAlignment="1" applyProtection="1">
      <alignment horizontal="left" vertical="center" wrapText="1"/>
      <protection/>
    </xf>
    <xf numFmtId="1" fontId="13" fillId="0" borderId="0" xfId="34" applyNumberFormat="1" applyFont="1" applyBorder="1" applyProtection="1">
      <alignment/>
      <protection/>
    </xf>
    <xf numFmtId="0" fontId="12" fillId="0" borderId="10" xfId="34" applyFont="1" applyBorder="1" applyAlignment="1" applyProtection="1">
      <alignment horizontal="center" vertical="center" wrapText="1"/>
      <protection/>
    </xf>
    <xf numFmtId="0" fontId="12" fillId="0" borderId="0" xfId="38" applyFont="1" applyAlignment="1" applyProtection="1">
      <alignment horizontal="center"/>
      <protection/>
    </xf>
    <xf numFmtId="0" fontId="22" fillId="0" borderId="0" xfId="38" applyFont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center"/>
      <protection/>
    </xf>
    <xf numFmtId="1" fontId="13" fillId="0" borderId="10" xfId="34" applyNumberFormat="1" applyFont="1" applyBorder="1" applyAlignment="1" applyProtection="1">
      <alignment horizontal="center" vertical="center" wrapText="1"/>
      <protection/>
    </xf>
    <xf numFmtId="1" fontId="13" fillId="0" borderId="10" xfId="34" applyNumberFormat="1" applyFont="1" applyFill="1" applyBorder="1" applyAlignment="1" applyProtection="1">
      <alignment horizontal="right" vertical="center" wrapText="1"/>
      <protection/>
    </xf>
    <xf numFmtId="1" fontId="13" fillId="0" borderId="10" xfId="34" applyNumberFormat="1" applyFont="1" applyFill="1" applyBorder="1" applyAlignment="1" applyProtection="1">
      <alignment horizontal="center" vertical="center" wrapText="1"/>
      <protection/>
    </xf>
    <xf numFmtId="0" fontId="13" fillId="0" borderId="10" xfId="34" applyFont="1" applyFill="1" applyBorder="1" applyAlignment="1" applyProtection="1">
      <alignment horizontal="center" vertical="center" wrapText="1"/>
      <protection/>
    </xf>
    <xf numFmtId="1" fontId="21" fillId="0" borderId="0" xfId="38" applyNumberFormat="1" applyFont="1" applyProtection="1">
      <alignment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0" fontId="12" fillId="0" borderId="10" xfId="34" applyFont="1" applyBorder="1" applyProtection="1">
      <alignment/>
      <protection/>
    </xf>
    <xf numFmtId="1" fontId="13" fillId="0" borderId="10" xfId="34" applyNumberFormat="1" applyFont="1" applyFill="1" applyBorder="1" applyAlignment="1" applyProtection="1">
      <alignment horizontal="right"/>
      <protection/>
    </xf>
    <xf numFmtId="1" fontId="12" fillId="34" borderId="16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Border="1" applyAlignment="1" applyProtection="1">
      <alignment vertical="center" wrapText="1"/>
      <protection/>
    </xf>
    <xf numFmtId="49" fontId="14" fillId="0" borderId="10" xfId="41" applyNumberFormat="1" applyFont="1" applyBorder="1" applyAlignment="1" applyProtection="1">
      <alignment horizontal="centerContinuous" wrapText="1"/>
      <protection/>
    </xf>
    <xf numFmtId="0" fontId="11" fillId="0" borderId="0" xfId="41" applyFont="1" applyProtection="1">
      <alignment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3" fillId="0" borderId="0" xfId="40" applyFont="1" applyBorder="1" applyAlignment="1" applyProtection="1">
      <alignment wrapText="1"/>
      <protection/>
    </xf>
    <xf numFmtId="0" fontId="13" fillId="0" borderId="0" xfId="40" applyFont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3" fillId="34" borderId="10" xfId="40" applyNumberFormat="1" applyFont="1" applyFill="1" applyBorder="1" applyAlignment="1" applyProtection="1">
      <alignment wrapText="1"/>
      <protection locked="0"/>
    </xf>
    <xf numFmtId="1" fontId="13" fillId="0" borderId="0" xfId="40" applyNumberFormat="1" applyFont="1" applyAlignment="1" applyProtection="1">
      <alignment wrapText="1"/>
      <protection/>
    </xf>
    <xf numFmtId="1" fontId="11" fillId="0" borderId="0" xfId="40" applyNumberFormat="1" applyFont="1" applyAlignment="1" applyProtection="1">
      <alignment wrapText="1"/>
      <protection/>
    </xf>
    <xf numFmtId="0" fontId="13" fillId="0" borderId="0" xfId="42" applyFont="1" applyBorder="1" applyProtection="1">
      <alignment/>
      <protection/>
    </xf>
    <xf numFmtId="0" fontId="11" fillId="0" borderId="0" xfId="42" applyFont="1" applyProtection="1">
      <alignment/>
      <protection/>
    </xf>
    <xf numFmtId="0" fontId="12" fillId="0" borderId="0" xfId="42" applyFont="1" applyBorder="1" applyAlignment="1">
      <alignment horizontal="centerContinuous" vertical="center" wrapText="1"/>
      <protection/>
    </xf>
    <xf numFmtId="0" fontId="12" fillId="0" borderId="0" xfId="42" applyFont="1" applyBorder="1" applyAlignment="1">
      <alignment horizontal="left" vertical="top" wrapText="1"/>
      <protection/>
    </xf>
    <xf numFmtId="0" fontId="13" fillId="0" borderId="0" xfId="34" applyFont="1" applyAlignment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centerContinuous" vertical="center" wrapText="1"/>
      <protection/>
    </xf>
    <xf numFmtId="1" fontId="13" fillId="0" borderId="0" xfId="37" applyNumberFormat="1" applyFont="1" applyBorder="1" applyAlignment="1">
      <alignment vertical="justify" wrapText="1"/>
      <protection/>
    </xf>
    <xf numFmtId="0" fontId="12" fillId="0" borderId="12" xfId="35" applyFont="1" applyBorder="1" applyAlignment="1" applyProtection="1">
      <alignment horizontal="centerContinuous" vertical="center" wrapText="1"/>
      <protection/>
    </xf>
    <xf numFmtId="0" fontId="12" fillId="0" borderId="14" xfId="35" applyFont="1" applyBorder="1" applyAlignment="1" applyProtection="1">
      <alignment horizontal="centerContinuous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44" fontId="12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10" fillId="0" borderId="0" xfId="39" applyFont="1" applyAlignment="1">
      <alignment horizontal="left" vertical="top" wrapText="1"/>
      <protection/>
    </xf>
    <xf numFmtId="0" fontId="10" fillId="0" borderId="0" xfId="39" applyFont="1" applyAlignment="1">
      <alignment vertical="top" wrapText="1"/>
      <protection/>
    </xf>
    <xf numFmtId="0" fontId="10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8" fillId="0" borderId="0" xfId="39" applyFont="1" applyBorder="1" applyAlignment="1" applyProtection="1">
      <alignment vertical="top" wrapText="1"/>
      <protection locked="0"/>
    </xf>
    <xf numFmtId="1" fontId="10" fillId="34" borderId="12" xfId="39" applyNumberFormat="1" applyFont="1" applyFill="1" applyBorder="1" applyAlignment="1" applyProtection="1">
      <alignment vertical="top" wrapText="1"/>
      <protection locked="0"/>
    </xf>
    <xf numFmtId="1" fontId="10" fillId="34" borderId="17" xfId="39" applyNumberFormat="1" applyFont="1" applyFill="1" applyBorder="1" applyAlignment="1" applyProtection="1">
      <alignment vertical="top" wrapText="1"/>
      <protection locked="0"/>
    </xf>
    <xf numFmtId="1" fontId="10" fillId="36" borderId="17" xfId="39" applyNumberFormat="1" applyFont="1" applyFill="1" applyBorder="1" applyAlignment="1" applyProtection="1">
      <alignment vertical="top" wrapText="1"/>
      <protection locked="0"/>
    </xf>
    <xf numFmtId="1" fontId="10" fillId="0" borderId="17" xfId="39" applyNumberFormat="1" applyFont="1" applyBorder="1" applyAlignment="1" applyProtection="1">
      <alignment vertical="top" wrapText="1"/>
      <protection/>
    </xf>
    <xf numFmtId="1" fontId="10" fillId="0" borderId="12" xfId="39" applyNumberFormat="1" applyFont="1" applyBorder="1" applyAlignment="1" applyProtection="1">
      <alignment vertical="top" wrapText="1"/>
      <protection/>
    </xf>
    <xf numFmtId="1" fontId="10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10" fillId="35" borderId="17" xfId="39" applyNumberFormat="1" applyFont="1" applyFill="1" applyBorder="1" applyAlignment="1" applyProtection="1">
      <alignment vertical="top" wrapText="1"/>
      <protection locked="0"/>
    </xf>
    <xf numFmtId="1" fontId="10" fillId="0" borderId="18" xfId="39" applyNumberFormat="1" applyFont="1" applyBorder="1" applyAlignment="1" applyProtection="1">
      <alignment vertical="top" wrapText="1"/>
      <protection/>
    </xf>
    <xf numFmtId="1" fontId="10" fillId="36" borderId="19" xfId="39" applyNumberFormat="1" applyFont="1" applyFill="1" applyBorder="1" applyAlignment="1" applyProtection="1">
      <alignment vertical="top" wrapText="1"/>
      <protection locked="0"/>
    </xf>
    <xf numFmtId="1" fontId="10" fillId="0" borderId="20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39" applyNumberFormat="1" applyFont="1" applyBorder="1" applyAlignment="1" applyProtection="1">
      <alignment vertical="top" wrapText="1"/>
      <protection/>
    </xf>
    <xf numFmtId="1" fontId="10" fillId="0" borderId="22" xfId="39" applyNumberFormat="1" applyFont="1" applyBorder="1" applyAlignment="1" applyProtection="1">
      <alignment vertical="top" wrapText="1"/>
      <protection/>
    </xf>
    <xf numFmtId="0" fontId="8" fillId="0" borderId="0" xfId="39" applyFont="1" applyBorder="1" applyAlignment="1">
      <alignment vertical="top" wrapText="1"/>
      <protection/>
    </xf>
    <xf numFmtId="49" fontId="8" fillId="0" borderId="0" xfId="39" applyNumberFormat="1" applyFont="1" applyBorder="1" applyAlignment="1">
      <alignment vertical="top" wrapText="1"/>
      <protection/>
    </xf>
    <xf numFmtId="1" fontId="10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10" fillId="0" borderId="0" xfId="39" applyFont="1" applyAlignment="1" applyProtection="1">
      <alignment horizontal="left" vertical="top" wrapText="1"/>
      <protection locked="0"/>
    </xf>
    <xf numFmtId="0" fontId="10" fillId="0" borderId="0" xfId="39" applyFont="1" applyAlignment="1" applyProtection="1">
      <alignment vertical="top" wrapText="1"/>
      <protection locked="0"/>
    </xf>
    <xf numFmtId="0" fontId="10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2" fillId="0" borderId="13" xfId="42" applyFont="1" applyBorder="1" applyAlignment="1">
      <alignment horizontal="centerContinuous" vertical="center" wrapText="1"/>
      <protection/>
    </xf>
    <xf numFmtId="0" fontId="12" fillId="0" borderId="15" xfId="42" applyFont="1" applyBorder="1" applyAlignment="1">
      <alignment horizontal="centerContinuous" vertical="center" wrapText="1"/>
      <protection/>
    </xf>
    <xf numFmtId="0" fontId="12" fillId="0" borderId="11" xfId="42" applyFont="1" applyBorder="1" applyAlignment="1">
      <alignment horizontal="centerContinuous" vertical="center" wrapText="1"/>
      <protection/>
    </xf>
    <xf numFmtId="0" fontId="12" fillId="33" borderId="13" xfId="42" applyFont="1" applyFill="1" applyBorder="1" applyAlignment="1">
      <alignment horizontal="centerContinuous" vertical="center" wrapText="1"/>
      <protection/>
    </xf>
    <xf numFmtId="0" fontId="12" fillId="33" borderId="11" xfId="42" applyFont="1" applyFill="1" applyBorder="1" applyAlignment="1">
      <alignment horizontal="centerContinuous" vertical="center" wrapText="1"/>
      <protection/>
    </xf>
    <xf numFmtId="1" fontId="13" fillId="33" borderId="12" xfId="42" applyNumberFormat="1" applyFont="1" applyFill="1" applyBorder="1" applyAlignment="1" applyProtection="1">
      <alignment vertical="center"/>
      <protection locked="0"/>
    </xf>
    <xf numFmtId="1" fontId="13" fillId="33" borderId="14" xfId="42" applyNumberFormat="1" applyFont="1" applyFill="1" applyBorder="1" applyAlignment="1" applyProtection="1">
      <alignment vertical="center"/>
      <protection locked="0"/>
    </xf>
    <xf numFmtId="1" fontId="13" fillId="33" borderId="16" xfId="42" applyNumberFormat="1" applyFont="1" applyFill="1" applyBorder="1" applyAlignment="1" applyProtection="1">
      <alignment vertical="center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0" fontId="12" fillId="0" borderId="13" xfId="42" applyFont="1" applyBorder="1" applyAlignment="1">
      <alignment horizontal="left" vertical="center" wrapText="1"/>
      <protection/>
    </xf>
    <xf numFmtId="1" fontId="15" fillId="34" borderId="10" xfId="37" applyNumberFormat="1" applyFont="1" applyFill="1" applyBorder="1" applyAlignment="1" applyProtection="1">
      <alignment vertical="center" wrapText="1"/>
      <protection locked="0"/>
    </xf>
    <xf numFmtId="1" fontId="13" fillId="0" borderId="10" xfId="37" applyNumberFormat="1" applyFont="1" applyBorder="1" applyAlignment="1" applyProtection="1">
      <alignment vertical="center" wrapText="1"/>
      <protection/>
    </xf>
    <xf numFmtId="1" fontId="13" fillId="34" borderId="10" xfId="37" applyNumberFormat="1" applyFont="1" applyFill="1" applyBorder="1" applyAlignment="1" applyProtection="1">
      <alignment vertical="center" wrapText="1"/>
      <protection locked="0"/>
    </xf>
    <xf numFmtId="0" fontId="15" fillId="0" borderId="13" xfId="37" applyFont="1" applyBorder="1" applyAlignment="1" applyProtection="1">
      <alignment vertical="center" wrapText="1"/>
      <protection/>
    </xf>
    <xf numFmtId="1" fontId="13" fillId="33" borderId="14" xfId="37" applyNumberFormat="1" applyFont="1" applyFill="1" applyBorder="1" applyAlignment="1" applyProtection="1">
      <alignment vertical="center" wrapText="1"/>
      <protection/>
    </xf>
    <xf numFmtId="0" fontId="13" fillId="0" borderId="11" xfId="37" applyFont="1" applyBorder="1" applyAlignment="1" applyProtection="1">
      <alignment vertical="center" wrapText="1"/>
      <protection/>
    </xf>
    <xf numFmtId="0" fontId="13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vertical="center" wrapText="1"/>
      <protection/>
    </xf>
    <xf numFmtId="0" fontId="21" fillId="0" borderId="0" xfId="38" applyFont="1" applyAlignment="1">
      <alignment/>
      <protection/>
    </xf>
    <xf numFmtId="1" fontId="13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5" applyNumberFormat="1" applyFont="1" applyAlignment="1" applyProtection="1">
      <alignment horizontal="centerContinuous" vertical="center" wrapText="1"/>
      <protection/>
    </xf>
    <xf numFmtId="1" fontId="13" fillId="0" borderId="12" xfId="42" applyNumberFormat="1" applyFont="1" applyFill="1" applyBorder="1" applyAlignment="1" applyProtection="1">
      <alignment vertical="center"/>
      <protection locked="0"/>
    </xf>
    <xf numFmtId="3" fontId="13" fillId="0" borderId="0" xfId="42" applyNumberFormat="1" applyFont="1" applyBorder="1" applyProtection="1">
      <alignment/>
      <protection/>
    </xf>
    <xf numFmtId="0" fontId="12" fillId="0" borderId="12" xfId="42" applyFont="1" applyBorder="1" applyAlignment="1">
      <alignment horizontal="centerContinuous" vertical="center" wrapText="1"/>
      <protection/>
    </xf>
    <xf numFmtId="0" fontId="12" fillId="0" borderId="18" xfId="42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2" applyFont="1" applyBorder="1" applyAlignment="1">
      <alignment horizontal="center" vertical="center" wrapText="1"/>
      <protection/>
    </xf>
    <xf numFmtId="0" fontId="12" fillId="0" borderId="11" xfId="42" applyFont="1" applyFill="1" applyBorder="1" applyAlignment="1">
      <alignment horizontal="center" vertical="center" wrapText="1"/>
      <protection/>
    </xf>
    <xf numFmtId="0" fontId="12" fillId="0" borderId="23" xfId="42" applyFont="1" applyBorder="1" applyAlignment="1">
      <alignment horizontal="centerContinuous" vertical="center" wrapText="1"/>
      <protection/>
    </xf>
    <xf numFmtId="0" fontId="12" fillId="33" borderId="15" xfId="42" applyFont="1" applyFill="1" applyBorder="1" applyAlignment="1">
      <alignment horizontal="center" vertical="center" wrapText="1"/>
      <protection/>
    </xf>
    <xf numFmtId="0" fontId="12" fillId="0" borderId="18" xfId="42" applyFont="1" applyBorder="1" applyAlignment="1">
      <alignment horizontal="centerContinuous" vertical="center" wrapText="1"/>
      <protection/>
    </xf>
    <xf numFmtId="0" fontId="12" fillId="0" borderId="19" xfId="42" applyFont="1" applyBorder="1" applyAlignment="1">
      <alignment horizontal="center" vertical="center" wrapText="1"/>
      <protection/>
    </xf>
    <xf numFmtId="0" fontId="12" fillId="0" borderId="24" xfId="42" applyFont="1" applyBorder="1" applyAlignment="1">
      <alignment horizontal="centerContinuous" vertical="center" wrapText="1"/>
      <protection/>
    </xf>
    <xf numFmtId="0" fontId="12" fillId="0" borderId="25" xfId="42" applyFont="1" applyBorder="1" applyAlignment="1">
      <alignment horizontal="centerContinuous" vertical="center" wrapText="1"/>
      <protection/>
    </xf>
    <xf numFmtId="49" fontId="12" fillId="0" borderId="18" xfId="42" applyNumberFormat="1" applyFont="1" applyBorder="1" applyAlignment="1">
      <alignment horizontal="centerContinuous" vertical="center" wrapText="1"/>
      <protection/>
    </xf>
    <xf numFmtId="49" fontId="12" fillId="0" borderId="19" xfId="42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10" fillId="0" borderId="0" xfId="39" applyFont="1" applyBorder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center" vertical="top" wrapText="1"/>
      <protection locked="0"/>
    </xf>
    <xf numFmtId="0" fontId="10" fillId="0" borderId="0" xfId="39" applyFont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horizontal="center" vertical="top"/>
      <protection locked="0"/>
    </xf>
    <xf numFmtId="0" fontId="8" fillId="0" borderId="0" xfId="40" applyFont="1" applyAlignment="1" applyProtection="1">
      <alignment wrapText="1"/>
      <protection locked="0"/>
    </xf>
    <xf numFmtId="0" fontId="8" fillId="0" borderId="26" xfId="39" applyFont="1" applyBorder="1" applyAlignment="1" applyProtection="1">
      <alignment horizontal="center" vertical="center"/>
      <protection/>
    </xf>
    <xf numFmtId="0" fontId="8" fillId="0" borderId="27" xfId="39" applyFont="1" applyBorder="1" applyAlignment="1" applyProtection="1">
      <alignment horizontal="center" vertical="top" wrapText="1"/>
      <protection/>
    </xf>
    <xf numFmtId="14" fontId="8" fillId="0" borderId="27" xfId="39" applyNumberFormat="1" applyFont="1" applyBorder="1" applyAlignment="1" applyProtection="1">
      <alignment horizontal="center" vertical="top" wrapText="1"/>
      <protection/>
    </xf>
    <xf numFmtId="49" fontId="8" fillId="0" borderId="27" xfId="39" applyNumberFormat="1" applyFont="1" applyBorder="1" applyAlignment="1" applyProtection="1">
      <alignment horizontal="center" vertical="center" wrapText="1"/>
      <protection/>
    </xf>
    <xf numFmtId="14" fontId="8" fillId="0" borderId="28" xfId="39" applyNumberFormat="1" applyFont="1" applyBorder="1" applyAlignment="1" applyProtection="1">
      <alignment horizontal="center" vertical="top" wrapText="1"/>
      <protection/>
    </xf>
    <xf numFmtId="0" fontId="8" fillId="0" borderId="29" xfId="39" applyFont="1" applyBorder="1" applyAlignment="1" applyProtection="1">
      <alignment horizontal="center" vertical="center" wrapText="1"/>
      <protection/>
    </xf>
    <xf numFmtId="0" fontId="8" fillId="0" borderId="10" xfId="39" applyFont="1" applyBorder="1" applyAlignment="1" applyProtection="1">
      <alignment horizontal="center" vertical="top" wrapText="1"/>
      <protection/>
    </xf>
    <xf numFmtId="49" fontId="8" fillId="0" borderId="10" xfId="39" applyNumberFormat="1" applyFont="1" applyBorder="1" applyAlignment="1" applyProtection="1">
      <alignment horizontal="center" vertical="center" wrapText="1"/>
      <protection/>
    </xf>
    <xf numFmtId="0" fontId="8" fillId="0" borderId="17" xfId="39" applyFont="1" applyBorder="1" applyAlignment="1" applyProtection="1">
      <alignment horizontal="center" vertical="top" wrapText="1"/>
      <protection/>
    </xf>
    <xf numFmtId="49" fontId="8" fillId="0" borderId="10" xfId="39" applyNumberFormat="1" applyFont="1" applyBorder="1" applyAlignment="1" applyProtection="1">
      <alignment horizontal="right" vertical="top" wrapText="1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2" xfId="39" applyFont="1" applyBorder="1" applyAlignment="1" applyProtection="1">
      <alignment vertical="top" wrapText="1"/>
      <protection/>
    </xf>
    <xf numFmtId="49" fontId="8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39" applyFont="1" applyFill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9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26" fillId="37" borderId="10" xfId="39" applyNumberFormat="1" applyFont="1" applyFill="1" applyBorder="1" applyAlignment="1" applyProtection="1">
      <alignment vertical="top" wrapText="1"/>
      <protection/>
    </xf>
    <xf numFmtId="1" fontId="10" fillId="0" borderId="10" xfId="39" applyNumberFormat="1" applyFont="1" applyBorder="1" applyAlignment="1" applyProtection="1">
      <alignment vertical="top" wrapText="1"/>
      <protection/>
    </xf>
    <xf numFmtId="1" fontId="26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8" fillId="0" borderId="18" xfId="39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39" applyNumberFormat="1" applyFont="1" applyFill="1" applyBorder="1" applyAlignment="1" applyProtection="1">
      <alignment vertical="top"/>
      <protection/>
    </xf>
    <xf numFmtId="0" fontId="2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10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10" fillId="0" borderId="30" xfId="39" applyNumberFormat="1" applyFont="1" applyBorder="1" applyAlignment="1" applyProtection="1">
      <alignment vertical="top" wrapText="1"/>
      <protection/>
    </xf>
    <xf numFmtId="1" fontId="10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10" fillId="0" borderId="32" xfId="39" applyNumberFormat="1" applyFont="1" applyBorder="1" applyAlignment="1" applyProtection="1">
      <alignment vertical="top" wrapText="1"/>
      <protection/>
    </xf>
    <xf numFmtId="1" fontId="10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35" xfId="41" applyFont="1" applyBorder="1" applyAlignment="1" applyProtection="1">
      <alignment horizontal="centerContinuous"/>
      <protection locked="0"/>
    </xf>
    <xf numFmtId="0" fontId="13" fillId="0" borderId="0" xfId="41" applyFont="1" applyAlignment="1" applyProtection="1">
      <alignment horizontal="centerContinuous" wrapText="1"/>
      <protection locked="0"/>
    </xf>
    <xf numFmtId="0" fontId="11" fillId="0" borderId="0" xfId="41" applyFont="1" applyAlignment="1" applyProtection="1">
      <alignment horizontal="centerContinuous" wrapText="1"/>
      <protection locked="0"/>
    </xf>
    <xf numFmtId="0" fontId="11" fillId="0" borderId="0" xfId="41" applyFont="1" applyProtection="1">
      <alignment/>
      <protection locked="0"/>
    </xf>
    <xf numFmtId="0" fontId="7" fillId="0" borderId="0" xfId="39" applyFont="1" applyAlignment="1" applyProtection="1">
      <alignment vertical="top"/>
      <protection locked="0"/>
    </xf>
    <xf numFmtId="0" fontId="7" fillId="0" borderId="0" xfId="39" applyFont="1" applyAlignment="1" applyProtection="1">
      <alignment vertical="top" wrapText="1"/>
      <protection locked="0"/>
    </xf>
    <xf numFmtId="0" fontId="14" fillId="0" borderId="0" xfId="41" applyFont="1" applyAlignment="1" applyProtection="1">
      <alignment horizontal="right"/>
      <protection locked="0"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2" xfId="41" applyFont="1" applyBorder="1" applyAlignment="1" applyProtection="1">
      <alignment horizontal="center" vertical="center" wrapText="1"/>
      <protection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0" fontId="15" fillId="0" borderId="10" xfId="41" applyFont="1" applyBorder="1" applyAlignment="1" applyProtection="1">
      <alignment vertical="center" wrapText="1"/>
      <protection/>
    </xf>
    <xf numFmtId="0" fontId="13" fillId="0" borderId="10" xfId="41" applyFont="1" applyFill="1" applyBorder="1" applyProtection="1">
      <alignment/>
      <protection/>
    </xf>
    <xf numFmtId="0" fontId="13" fillId="0" borderId="10" xfId="41" applyFont="1" applyBorder="1" applyAlignment="1" applyProtection="1">
      <alignment vertical="center" wrapText="1"/>
      <protection/>
    </xf>
    <xf numFmtId="3" fontId="13" fillId="0" borderId="10" xfId="41" applyNumberFormat="1" applyFont="1" applyBorder="1" applyAlignment="1" applyProtection="1">
      <alignment horizontal="center" vertical="center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vertical="center" wrapText="1"/>
      <protection/>
    </xf>
    <xf numFmtId="0" fontId="15" fillId="0" borderId="10" xfId="41" applyFont="1" applyBorder="1" applyAlignment="1" applyProtection="1">
      <alignment horizontal="right" vertical="center" wrapText="1"/>
      <protection/>
    </xf>
    <xf numFmtId="49" fontId="16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0" fontId="16" fillId="0" borderId="10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left" vertical="center" wrapText="1"/>
      <protection/>
    </xf>
    <xf numFmtId="3" fontId="15" fillId="0" borderId="10" xfId="41" applyNumberFormat="1" applyFont="1" applyBorder="1" applyAlignment="1" applyProtection="1">
      <alignment horizontal="center" vertical="center"/>
      <protection/>
    </xf>
    <xf numFmtId="0" fontId="13" fillId="0" borderId="10" xfId="41" applyFont="1" applyBorder="1" applyAlignment="1" applyProtection="1">
      <alignment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0" fontId="13" fillId="0" borderId="16" xfId="41" applyFont="1" applyBorder="1" applyAlignment="1" applyProtection="1">
      <alignment horizontal="center" vertical="center" wrapText="1"/>
      <protection/>
    </xf>
    <xf numFmtId="0" fontId="15" fillId="0" borderId="16" xfId="41" applyFont="1" applyBorder="1" applyAlignment="1" applyProtection="1">
      <alignment horizontal="center" vertical="center" wrapText="1"/>
      <protection/>
    </xf>
    <xf numFmtId="0" fontId="16" fillId="0" borderId="10" xfId="41" applyFont="1" applyBorder="1" applyAlignment="1" applyProtection="1">
      <alignment horizontal="left" vertical="center" wrapText="1"/>
      <protection/>
    </xf>
    <xf numFmtId="0" fontId="15" fillId="0" borderId="16" xfId="41" applyFont="1" applyBorder="1" applyAlignment="1" applyProtection="1">
      <alignment horizontal="center" wrapText="1"/>
      <protection/>
    </xf>
    <xf numFmtId="0" fontId="14" fillId="0" borderId="10" xfId="41" applyFont="1" applyBorder="1" applyAlignment="1" applyProtection="1">
      <alignment horizontal="left" vertical="center" wrapText="1"/>
      <protection/>
    </xf>
    <xf numFmtId="0" fontId="17" fillId="0" borderId="10" xfId="41" applyFont="1" applyBorder="1" applyAlignment="1" applyProtection="1">
      <alignment vertical="center" wrapText="1"/>
      <protection/>
    </xf>
    <xf numFmtId="0" fontId="13" fillId="0" borderId="29" xfId="41" applyFont="1" applyBorder="1" applyAlignment="1" applyProtection="1">
      <alignment vertical="center" wrapText="1"/>
      <protection/>
    </xf>
    <xf numFmtId="49" fontId="13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0" fontId="13" fillId="0" borderId="14" xfId="41" applyFont="1" applyBorder="1" applyAlignment="1" applyProtection="1">
      <alignment vertical="center" wrapText="1"/>
      <protection/>
    </xf>
    <xf numFmtId="0" fontId="12" fillId="0" borderId="12" xfId="41" applyFont="1" applyBorder="1" applyAlignment="1" applyProtection="1">
      <alignment vertical="center" wrapText="1"/>
      <protection/>
    </xf>
    <xf numFmtId="0" fontId="18" fillId="0" borderId="10" xfId="41" applyFont="1" applyBorder="1" applyAlignment="1" applyProtection="1">
      <alignment vertical="center" wrapText="1"/>
      <protection/>
    </xf>
    <xf numFmtId="0" fontId="13" fillId="0" borderId="0" xfId="41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1" applyNumberFormat="1" applyFont="1" applyBorder="1" applyAlignment="1" applyProtection="1">
      <alignment vertical="center"/>
      <protection/>
    </xf>
    <xf numFmtId="1" fontId="11" fillId="0" borderId="10" xfId="41" applyNumberFormat="1" applyFont="1" applyBorder="1" applyProtection="1">
      <alignment/>
      <protection/>
    </xf>
    <xf numFmtId="1" fontId="10" fillId="38" borderId="17" xfId="39" applyNumberFormat="1" applyFont="1" applyFill="1" applyBorder="1" applyAlignment="1" applyProtection="1">
      <alignment vertical="top" wrapText="1"/>
      <protection locked="0"/>
    </xf>
    <xf numFmtId="1" fontId="10" fillId="38" borderId="12" xfId="39" applyNumberFormat="1" applyFont="1" applyFill="1" applyBorder="1" applyAlignment="1" applyProtection="1">
      <alignment vertical="top" wrapText="1"/>
      <protection locked="0"/>
    </xf>
    <xf numFmtId="0" fontId="13" fillId="0" borderId="0" xfId="40" applyFont="1" applyAlignment="1" applyProtection="1">
      <alignment wrapText="1"/>
      <protection locked="0"/>
    </xf>
    <xf numFmtId="0" fontId="13" fillId="0" borderId="0" xfId="40" applyFont="1" applyFill="1" applyAlignment="1" applyProtection="1">
      <alignment wrapText="1"/>
      <protection locked="0"/>
    </xf>
    <xf numFmtId="0" fontId="12" fillId="0" borderId="0" xfId="40" applyFont="1" applyBorder="1" applyAlignment="1" applyProtection="1">
      <alignment horizontal="centerContinuous" vertical="center" wrapText="1"/>
      <protection locked="0"/>
    </xf>
    <xf numFmtId="0" fontId="12" fillId="0" borderId="0" xfId="40" applyFont="1" applyFill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Alignment="1" applyProtection="1">
      <alignment vertical="top"/>
      <protection locked="0"/>
    </xf>
    <xf numFmtId="0" fontId="7" fillId="0" borderId="0" xfId="39" applyFont="1" applyFill="1" applyAlignment="1" applyProtection="1">
      <alignment vertical="top" wrapText="1"/>
      <protection locked="0"/>
    </xf>
    <xf numFmtId="0" fontId="12" fillId="0" borderId="0" xfId="40" applyFont="1" applyFill="1" applyBorder="1" applyAlignment="1" applyProtection="1">
      <alignment horizontal="right" vertical="center" wrapText="1"/>
      <protection locked="0"/>
    </xf>
    <xf numFmtId="1" fontId="13" fillId="0" borderId="0" xfId="40" applyNumberFormat="1" applyFont="1" applyBorder="1" applyAlignment="1" applyProtection="1">
      <alignment wrapText="1"/>
      <protection/>
    </xf>
    <xf numFmtId="0" fontId="13" fillId="0" borderId="0" xfId="40" applyFont="1" applyAlignment="1" applyProtection="1">
      <alignment horizontal="centerContinuous" wrapText="1"/>
      <protection/>
    </xf>
    <xf numFmtId="0" fontId="13" fillId="0" borderId="0" xfId="40" applyFont="1" applyAlignment="1" applyProtection="1">
      <alignment horizontal="center" wrapText="1"/>
      <protection/>
    </xf>
    <xf numFmtId="0" fontId="12" fillId="0" borderId="0" xfId="40" applyFont="1" applyAlignment="1" applyProtection="1">
      <alignment wrapText="1"/>
      <protection/>
    </xf>
    <xf numFmtId="0" fontId="12" fillId="0" borderId="10" xfId="40" applyFont="1" applyBorder="1" applyAlignment="1" applyProtection="1">
      <alignment horizontal="center" vertical="center" wrapText="1"/>
      <protection/>
    </xf>
    <xf numFmtId="14" fontId="12" fillId="0" borderId="10" xfId="40" applyNumberFormat="1" applyFont="1" applyFill="1" applyBorder="1" applyAlignment="1" applyProtection="1">
      <alignment horizontal="center" vertical="center" wrapText="1"/>
      <protection/>
    </xf>
    <xf numFmtId="0" fontId="13" fillId="0" borderId="0" xfId="40" applyFont="1" applyBorder="1" applyAlignment="1" applyProtection="1">
      <alignment horizontal="center" wrapText="1"/>
      <protection/>
    </xf>
    <xf numFmtId="49" fontId="12" fillId="0" borderId="10" xfId="40" applyNumberFormat="1" applyFont="1" applyFill="1" applyBorder="1" applyAlignment="1" applyProtection="1">
      <alignment horizontal="center" vertical="center" wrapText="1"/>
      <protection/>
    </xf>
    <xf numFmtId="0" fontId="15" fillId="0" borderId="10" xfId="40" applyFont="1" applyBorder="1" applyAlignment="1" applyProtection="1">
      <alignment wrapText="1"/>
      <protection/>
    </xf>
    <xf numFmtId="49" fontId="15" fillId="0" borderId="10" xfId="40" applyNumberFormat="1" applyFont="1" applyBorder="1" applyAlignment="1" applyProtection="1">
      <alignment wrapText="1"/>
      <protection/>
    </xf>
    <xf numFmtId="0" fontId="13" fillId="0" borderId="10" xfId="40" applyFont="1" applyBorder="1" applyAlignment="1" applyProtection="1">
      <alignment wrapText="1"/>
      <protection/>
    </xf>
    <xf numFmtId="49" fontId="13" fillId="0" borderId="10" xfId="40" applyNumberFormat="1" applyFont="1" applyBorder="1" applyAlignment="1" applyProtection="1">
      <alignment horizontal="center" wrapText="1"/>
      <protection/>
    </xf>
    <xf numFmtId="0" fontId="13" fillId="0" borderId="10" xfId="40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3" fillId="0" borderId="10" xfId="40" applyNumberFormat="1" applyFont="1" applyFill="1" applyBorder="1" applyAlignment="1" applyProtection="1">
      <alignment horizontal="center" wrapText="1"/>
      <protection/>
    </xf>
    <xf numFmtId="0" fontId="12" fillId="0" borderId="10" xfId="40" applyFont="1" applyBorder="1" applyAlignment="1" applyProtection="1">
      <alignment horizontal="right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49" fontId="15" fillId="0" borderId="10" xfId="40" applyNumberFormat="1" applyFont="1" applyBorder="1" applyAlignment="1" applyProtection="1">
      <alignment horizontal="center" wrapText="1"/>
      <protection/>
    </xf>
    <xf numFmtId="1" fontId="13" fillId="0" borderId="10" xfId="40" applyNumberFormat="1" applyFont="1" applyFill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3" fillId="0" borderId="0" xfId="40" applyNumberFormat="1" applyFont="1" applyBorder="1" applyAlignment="1" applyProtection="1">
      <alignment wrapText="1"/>
      <protection/>
    </xf>
    <xf numFmtId="1" fontId="13" fillId="0" borderId="0" xfId="40" applyNumberFormat="1" applyFont="1" applyFill="1" applyBorder="1" applyAlignment="1" applyProtection="1">
      <alignment wrapText="1"/>
      <protection/>
    </xf>
    <xf numFmtId="0" fontId="11" fillId="0" borderId="0" xfId="40" applyFont="1" applyFill="1" applyAlignment="1" applyProtection="1">
      <alignment wrapText="1"/>
      <protection/>
    </xf>
    <xf numFmtId="0" fontId="12" fillId="0" borderId="0" xfId="40" applyFont="1" applyAlignment="1" applyProtection="1">
      <alignment horizontal="center"/>
      <protection/>
    </xf>
    <xf numFmtId="1" fontId="13" fillId="0" borderId="10" xfId="42" applyNumberFormat="1" applyFont="1" applyFill="1" applyBorder="1" applyAlignment="1" applyProtection="1">
      <alignment vertical="center"/>
      <protection/>
    </xf>
    <xf numFmtId="1" fontId="13" fillId="0" borderId="12" xfId="42" applyNumberFormat="1" applyFont="1" applyFill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vertical="center" wrapText="1"/>
      <protection locked="0"/>
    </xf>
    <xf numFmtId="49" fontId="12" fillId="0" borderId="0" xfId="42" applyNumberFormat="1" applyFont="1" applyBorder="1" applyAlignment="1" applyProtection="1">
      <alignment horizontal="center" vertical="center" wrapText="1"/>
      <protection locked="0"/>
    </xf>
    <xf numFmtId="0" fontId="13" fillId="0" borderId="0" xfId="42" applyFont="1" applyBorder="1" applyProtection="1">
      <alignment/>
      <protection locked="0"/>
    </xf>
    <xf numFmtId="3" fontId="13" fillId="0" borderId="0" xfId="42" applyNumberFormat="1" applyFont="1" applyBorder="1" applyProtection="1">
      <alignment/>
      <protection locked="0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Border="1" applyProtection="1">
      <alignment/>
      <protection locked="0"/>
    </xf>
    <xf numFmtId="0" fontId="13" fillId="0" borderId="0" xfId="38" applyFont="1" applyProtection="1">
      <alignment/>
      <protection locked="0"/>
    </xf>
    <xf numFmtId="0" fontId="12" fillId="0" borderId="0" xfId="37" applyFont="1" applyAlignment="1" applyProtection="1">
      <alignment horizontal="centerContinuous"/>
      <protection locked="0"/>
    </xf>
    <xf numFmtId="0" fontId="13" fillId="0" borderId="0" xfId="37" applyFont="1" applyProtection="1">
      <alignment/>
      <protection locked="0"/>
    </xf>
    <xf numFmtId="0" fontId="21" fillId="0" borderId="0" xfId="38" applyFont="1" applyProtection="1">
      <alignment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vertical="justify"/>
      <protection locked="0"/>
    </xf>
    <xf numFmtId="0" fontId="12" fillId="0" borderId="0" xfId="37" applyFont="1" applyAlignment="1" applyProtection="1">
      <alignment horizontal="center"/>
      <protection locked="0"/>
    </xf>
    <xf numFmtId="0" fontId="12" fillId="0" borderId="0" xfId="37" applyFont="1" applyBorder="1" applyAlignment="1" applyProtection="1">
      <alignment vertical="justify" wrapText="1"/>
      <protection locked="0"/>
    </xf>
    <xf numFmtId="0" fontId="13" fillId="0" borderId="0" xfId="37" applyFont="1" applyBorder="1" applyAlignment="1" applyProtection="1">
      <alignment vertical="justify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2" fillId="0" borderId="0" xfId="37" applyFont="1" applyProtection="1">
      <alignment/>
      <protection locked="0"/>
    </xf>
    <xf numFmtId="0" fontId="13" fillId="0" borderId="0" xfId="37" applyFont="1" applyAlignment="1" applyProtection="1">
      <alignment/>
      <protection locked="0"/>
    </xf>
    <xf numFmtId="0" fontId="12" fillId="0" borderId="0" xfId="37" applyFont="1" applyBorder="1" applyAlignment="1" applyProtection="1">
      <alignment horizontal="centerContinuous"/>
      <protection locked="0"/>
    </xf>
    <xf numFmtId="0" fontId="21" fillId="0" borderId="0" xfId="38" applyFont="1" applyAlignment="1" applyProtection="1">
      <alignment/>
      <protection locked="0"/>
    </xf>
    <xf numFmtId="0" fontId="12" fillId="0" borderId="10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Continuous"/>
      <protection/>
    </xf>
    <xf numFmtId="0" fontId="12" fillId="0" borderId="10" xfId="37" applyFont="1" applyBorder="1" applyAlignment="1" applyProtection="1">
      <alignment horizontal="center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vertical="justify" wrapText="1"/>
      <protection/>
    </xf>
    <xf numFmtId="49" fontId="12" fillId="33" borderId="10" xfId="37" applyNumberFormat="1" applyFont="1" applyFill="1" applyBorder="1" applyAlignment="1" applyProtection="1">
      <alignment vertical="justify" wrapText="1"/>
      <protection/>
    </xf>
    <xf numFmtId="0" fontId="13" fillId="33" borderId="10" xfId="37" applyFont="1" applyFill="1" applyBorder="1" applyAlignment="1" applyProtection="1">
      <alignment horizontal="left" vertical="center" wrapText="1"/>
      <protection/>
    </xf>
    <xf numFmtId="0" fontId="13" fillId="0" borderId="10" xfId="37" applyFont="1" applyBorder="1" applyProtection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Protection="1">
      <alignment/>
      <protection/>
    </xf>
    <xf numFmtId="0" fontId="12" fillId="0" borderId="10" xfId="37" applyFont="1" applyBorder="1" applyAlignment="1" applyProtection="1">
      <alignment horizontal="left"/>
      <protection/>
    </xf>
    <xf numFmtId="0" fontId="12" fillId="0" borderId="10" xfId="37" applyFont="1" applyBorder="1" applyAlignment="1" applyProtection="1">
      <alignment vertical="top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5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2" xfId="37" applyFont="1" applyBorder="1" applyAlignment="1" applyProtection="1">
      <alignment vertical="justify" wrapText="1"/>
      <protection/>
    </xf>
    <xf numFmtId="49" fontId="13" fillId="33" borderId="12" xfId="37" applyNumberFormat="1" applyFont="1" applyFill="1" applyBorder="1" applyAlignment="1" applyProtection="1">
      <alignment horizontal="center" vertical="center" wrapText="1"/>
      <protection/>
    </xf>
    <xf numFmtId="0" fontId="23" fillId="0" borderId="10" xfId="37" applyFont="1" applyBorder="1" applyAlignment="1" applyProtection="1">
      <alignment vertical="justify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vertical="justify"/>
      <protection/>
    </xf>
    <xf numFmtId="1" fontId="13" fillId="33" borderId="16" xfId="37" applyNumberFormat="1" applyFont="1" applyFill="1" applyBorder="1" applyAlignment="1" applyProtection="1">
      <alignment horizontal="center" vertical="center" wrapText="1"/>
      <protection/>
    </xf>
    <xf numFmtId="1" fontId="13" fillId="0" borderId="0" xfId="37" applyNumberFormat="1" applyFont="1" applyAlignment="1" applyProtection="1">
      <alignment vertical="center" wrapText="1"/>
      <protection locked="0"/>
    </xf>
    <xf numFmtId="1" fontId="13" fillId="0" borderId="0" xfId="37" applyNumberFormat="1" applyFont="1" applyAlignment="1" applyProtection="1">
      <alignment horizontal="left" vertical="center" wrapText="1"/>
      <protection locked="0"/>
    </xf>
    <xf numFmtId="0" fontId="13" fillId="0" borderId="0" xfId="34" applyFont="1" applyAlignment="1" applyProtection="1">
      <alignment horizontal="left" vertical="center" wrapText="1"/>
      <protection locked="0"/>
    </xf>
    <xf numFmtId="49" fontId="13" fillId="0" borderId="0" xfId="34" applyNumberFormat="1" applyFont="1" applyAlignment="1" applyProtection="1">
      <alignment horizontal="left" vertical="center" wrapText="1"/>
      <protection locked="0"/>
    </xf>
    <xf numFmtId="0" fontId="13" fillId="0" borderId="0" xfId="34" applyFont="1" applyProtection="1">
      <alignment/>
      <protection locked="0"/>
    </xf>
    <xf numFmtId="49" fontId="13" fillId="0" borderId="0" xfId="38" applyNumberFormat="1" applyFont="1" applyProtection="1">
      <alignment/>
      <protection locked="0"/>
    </xf>
    <xf numFmtId="0" fontId="12" fillId="0" borderId="12" xfId="34" applyFont="1" applyBorder="1" applyAlignment="1" applyProtection="1">
      <alignment horizontal="centerContinuous" vertical="center" wrapText="1"/>
      <protection/>
    </xf>
    <xf numFmtId="49" fontId="12" fillId="0" borderId="13" xfId="34" applyNumberFormat="1" applyFont="1" applyBorder="1" applyAlignment="1" applyProtection="1">
      <alignment horizontal="center" vertical="center" wrapText="1"/>
      <protection/>
    </xf>
    <xf numFmtId="1" fontId="12" fillId="0" borderId="16" xfId="34" applyNumberFormat="1" applyFont="1" applyBorder="1" applyAlignment="1" applyProtection="1">
      <alignment horizontal="centerContinuous" vertical="center" wrapText="1"/>
      <protection/>
    </xf>
    <xf numFmtId="49" fontId="12" fillId="0" borderId="11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2" fillId="0" borderId="1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3" fillId="0" borderId="0" xfId="34" applyFont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0" fontId="12" fillId="0" borderId="16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right"/>
      <protection/>
    </xf>
    <xf numFmtId="0" fontId="13" fillId="0" borderId="10" xfId="34" applyFont="1" applyBorder="1" applyAlignment="1" applyProtection="1">
      <alignment vertical="center" wrapText="1"/>
      <protection/>
    </xf>
    <xf numFmtId="49" fontId="23" fillId="0" borderId="10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 quotePrefix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0" fontId="12" fillId="0" borderId="0" xfId="34" applyFont="1" applyBorder="1" applyAlignment="1" applyProtection="1">
      <alignment horizontal="center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Alignment="1" applyProtection="1">
      <alignment horizontal="center" vertical="center"/>
      <protection locked="0"/>
    </xf>
    <xf numFmtId="49" fontId="12" fillId="0" borderId="0" xfId="34" applyNumberFormat="1" applyFont="1" applyAlignment="1" applyProtection="1">
      <alignment horizontal="center" vertical="center"/>
      <protection locked="0"/>
    </xf>
    <xf numFmtId="1" fontId="12" fillId="0" borderId="0" xfId="34" applyNumberFormat="1" applyFont="1" applyAlignment="1" applyProtection="1">
      <alignment horizontal="center" vertical="center"/>
      <protection locked="0"/>
    </xf>
    <xf numFmtId="1" fontId="21" fillId="0" borderId="0" xfId="38" applyNumberFormat="1" applyFont="1" applyProtection="1">
      <alignment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1" fontId="13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0" fontId="13" fillId="0" borderId="0" xfId="35" applyFont="1" applyAlignment="1" applyProtection="1">
      <alignment vertical="center" wrapText="1"/>
      <protection locked="0"/>
    </xf>
    <xf numFmtId="49" fontId="13" fillId="0" borderId="0" xfId="35" applyNumberFormat="1" applyFont="1" applyAlignment="1" applyProtection="1">
      <alignment vertical="center" wrapText="1"/>
      <protection locked="0"/>
    </xf>
    <xf numFmtId="0" fontId="12" fillId="0" borderId="0" xfId="35" applyFont="1" applyAlignment="1" applyProtection="1">
      <alignment vertical="center" wrapText="1"/>
      <protection locked="0"/>
    </xf>
    <xf numFmtId="0" fontId="12" fillId="0" borderId="0" xfId="35" applyFont="1" applyAlignment="1" applyProtection="1">
      <alignment horizontal="centerContinuous" vertical="center" wrapText="1"/>
      <protection locked="0"/>
    </xf>
    <xf numFmtId="0" fontId="12" fillId="0" borderId="0" xfId="35" applyFont="1" applyAlignment="1" applyProtection="1">
      <alignment horizontal="center" vertical="center" wrapText="1"/>
      <protection locked="0"/>
    </xf>
    <xf numFmtId="49" fontId="21" fillId="0" borderId="0" xfId="38" applyNumberFormat="1" applyFont="1" applyProtection="1">
      <alignment/>
      <protection locked="0"/>
    </xf>
    <xf numFmtId="0" fontId="12" fillId="0" borderId="0" xfId="35" applyFont="1" applyProtection="1">
      <alignment/>
      <protection locked="0"/>
    </xf>
    <xf numFmtId="0" fontId="12" fillId="0" borderId="0" xfId="37" applyFont="1" applyBorder="1" applyAlignment="1" applyProtection="1">
      <alignment vertical="justify"/>
      <protection locked="0"/>
    </xf>
    <xf numFmtId="49" fontId="12" fillId="0" borderId="0" xfId="37" applyNumberFormat="1" applyFont="1" applyBorder="1" applyAlignment="1" applyProtection="1">
      <alignment vertical="justify" wrapText="1"/>
      <protection locked="0"/>
    </xf>
    <xf numFmtId="1" fontId="13" fillId="0" borderId="0" xfId="35" applyNumberFormat="1" applyFont="1" applyAlignment="1" applyProtection="1">
      <alignment horizontal="centerContinuous" vertical="center" wrapText="1"/>
      <protection/>
    </xf>
    <xf numFmtId="1" fontId="13" fillId="0" borderId="0" xfId="35" applyNumberFormat="1" applyFont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12" fillId="0" borderId="0" xfId="41" applyFont="1" applyBorder="1" applyAlignment="1" applyProtection="1">
      <alignment wrapText="1"/>
      <protection locked="0"/>
    </xf>
    <xf numFmtId="1" fontId="13" fillId="0" borderId="0" xfId="41" applyNumberFormat="1" applyFont="1" applyBorder="1" applyProtection="1">
      <alignment/>
      <protection locked="0"/>
    </xf>
    <xf numFmtId="0" fontId="12" fillId="0" borderId="0" xfId="41" applyFont="1" applyBorder="1" applyAlignment="1" applyProtection="1">
      <alignment horizontal="right" vertical="center" wrapText="1"/>
      <protection locked="0"/>
    </xf>
    <xf numFmtId="0" fontId="11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39" applyFont="1" applyBorder="1" applyAlignment="1" applyProtection="1">
      <alignment horizontal="left" vertical="top" wrapText="1"/>
      <protection locked="0"/>
    </xf>
    <xf numFmtId="1" fontId="11" fillId="0" borderId="0" xfId="41" applyNumberFormat="1" applyFont="1" applyProtection="1">
      <alignment/>
      <protection locked="0"/>
    </xf>
    <xf numFmtId="0" fontId="19" fillId="0" borderId="0" xfId="41" applyFont="1" applyBorder="1" applyAlignment="1" applyProtection="1">
      <alignment vertical="center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2" fillId="35" borderId="10" xfId="41" applyNumberFormat="1" applyFont="1" applyFill="1" applyBorder="1" applyAlignment="1" applyProtection="1">
      <alignment vertical="center"/>
      <protection locked="0"/>
    </xf>
    <xf numFmtId="0" fontId="10" fillId="0" borderId="0" xfId="39" applyFont="1" applyBorder="1" applyAlignment="1" applyProtection="1">
      <alignment vertical="top"/>
      <protection locked="0"/>
    </xf>
    <xf numFmtId="49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0" xfId="39" applyNumberFormat="1" applyFont="1" applyBorder="1" applyAlignment="1" applyProtection="1">
      <alignment vertical="top" wrapText="1"/>
      <protection locked="0"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39" applyFont="1" applyFill="1" applyAlignment="1" applyProtection="1">
      <alignment horizontal="right"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1" fontId="12" fillId="0" borderId="10" xfId="37" applyNumberFormat="1" applyFont="1" applyBorder="1" applyAlignment="1" applyProtection="1">
      <alignment vertical="center" wrapText="1"/>
      <protection/>
    </xf>
    <xf numFmtId="1" fontId="10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25" fillId="37" borderId="10" xfId="39" applyFont="1" applyFill="1" applyBorder="1" applyAlignment="1" applyProtection="1">
      <alignment horizontal="left" vertical="top" wrapText="1"/>
      <protection/>
    </xf>
    <xf numFmtId="1" fontId="25" fillId="37" borderId="10" xfId="39" applyNumberFormat="1" applyFont="1" applyFill="1" applyBorder="1" applyAlignment="1" applyProtection="1">
      <alignment vertical="top" wrapText="1"/>
      <protection/>
    </xf>
    <xf numFmtId="0" fontId="25" fillId="37" borderId="37" xfId="39" applyFont="1" applyFill="1" applyBorder="1" applyAlignment="1" applyProtection="1">
      <alignment horizontal="left" vertical="top" wrapText="1"/>
      <protection/>
    </xf>
    <xf numFmtId="0" fontId="25" fillId="37" borderId="29" xfId="39" applyFont="1" applyFill="1" applyBorder="1" applyAlignment="1" applyProtection="1">
      <alignment vertical="top" wrapText="1"/>
      <protection/>
    </xf>
    <xf numFmtId="0" fontId="25" fillId="37" borderId="38" xfId="39" applyFont="1" applyFill="1" applyBorder="1" applyAlignment="1" applyProtection="1">
      <alignment vertical="top" wrapText="1"/>
      <protection/>
    </xf>
    <xf numFmtId="49" fontId="25" fillId="37" borderId="36" xfId="39" applyNumberFormat="1" applyFont="1" applyFill="1" applyBorder="1" applyAlignment="1" applyProtection="1">
      <alignment vertical="center" wrapText="1"/>
      <protection/>
    </xf>
    <xf numFmtId="0" fontId="25" fillId="37" borderId="10" xfId="39" applyFont="1" applyFill="1" applyBorder="1" applyAlignment="1" applyProtection="1">
      <alignment vertical="top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2" fillId="0" borderId="0" xfId="42" applyFont="1" applyBorder="1" applyAlignment="1" applyProtection="1">
      <alignment horizontal="left" wrapText="1"/>
      <protection locked="0"/>
    </xf>
    <xf numFmtId="0" fontId="13" fillId="0" borderId="10" xfId="37" applyFont="1" applyBorder="1" applyAlignment="1" applyProtection="1">
      <alignment/>
      <protection/>
    </xf>
    <xf numFmtId="49" fontId="13" fillId="0" borderId="10" xfId="37" applyNumberFormat="1" applyFont="1" applyBorder="1" applyAlignment="1" applyProtection="1">
      <alignment horizontal="center" vertical="center"/>
      <protection/>
    </xf>
    <xf numFmtId="1" fontId="13" fillId="34" borderId="10" xfId="37" applyNumberFormat="1" applyFont="1" applyFill="1" applyBorder="1" applyAlignment="1" applyProtection="1">
      <alignment vertical="center"/>
      <protection locked="0"/>
    </xf>
    <xf numFmtId="1" fontId="13" fillId="34" borderId="10" xfId="37" applyNumberFormat="1" applyFont="1" applyFill="1" applyBorder="1" applyAlignment="1" applyProtection="1">
      <alignment horizontal="center" vertical="center"/>
      <protection locked="0"/>
    </xf>
    <xf numFmtId="0" fontId="21" fillId="0" borderId="0" xfId="38" applyFont="1" applyAlignment="1" applyProtection="1">
      <alignment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27" fillId="0" borderId="0" xfId="41" applyFont="1" applyAlignment="1" applyProtection="1">
      <alignment horizontal="left" wrapText="1"/>
      <protection locked="0"/>
    </xf>
    <xf numFmtId="3" fontId="12" fillId="0" borderId="16" xfId="41" applyNumberFormat="1" applyFont="1" applyFill="1" applyBorder="1" applyAlignment="1" applyProtection="1">
      <alignment vertical="center"/>
      <protection/>
    </xf>
    <xf numFmtId="0" fontId="13" fillId="0" borderId="32" xfId="39" applyFont="1" applyBorder="1" applyAlignment="1" applyProtection="1">
      <alignment horizontal="left" vertical="top" wrapText="1"/>
      <protection locked="0"/>
    </xf>
    <xf numFmtId="49" fontId="12" fillId="0" borderId="32" xfId="39" applyNumberFormat="1" applyFont="1" applyBorder="1" applyAlignment="1" applyProtection="1">
      <alignment horizontal="left" vertical="top" wrapText="1"/>
      <protection locked="0"/>
    </xf>
    <xf numFmtId="0" fontId="10" fillId="0" borderId="0" xfId="42" applyFont="1" applyAlignment="1" applyProtection="1">
      <alignment horizontal="left"/>
      <protection locked="0"/>
    </xf>
    <xf numFmtId="49" fontId="12" fillId="0" borderId="0" xfId="39" applyNumberFormat="1" applyFont="1" applyBorder="1" applyAlignment="1" applyProtection="1">
      <alignment horizontal="left" vertical="top" wrapText="1"/>
      <protection locked="0"/>
    </xf>
    <xf numFmtId="0" fontId="8" fillId="0" borderId="10" xfId="39" applyFont="1" applyBorder="1" applyAlignment="1" applyProtection="1">
      <alignment horizontal="left" vertical="top" wrapText="1"/>
      <protection locked="0"/>
    </xf>
    <xf numFmtId="0" fontId="8" fillId="0" borderId="10" xfId="39" applyFont="1" applyBorder="1" applyAlignment="1" applyProtection="1">
      <alignment horizontal="left" vertical="top"/>
      <protection locked="0"/>
    </xf>
    <xf numFmtId="0" fontId="13" fillId="0" borderId="0" xfId="37" applyFont="1" applyBorder="1" applyAlignment="1" applyProtection="1">
      <alignment horizontal="center" vertical="justify" wrapText="1"/>
      <protection locked="0"/>
    </xf>
    <xf numFmtId="49" fontId="12" fillId="0" borderId="0" xfId="37" applyNumberFormat="1" applyFont="1" applyAlignment="1" applyProtection="1">
      <alignment horizontal="center" vertical="justify"/>
      <protection locked="0"/>
    </xf>
    <xf numFmtId="49" fontId="12" fillId="0" borderId="0" xfId="37" applyNumberFormat="1" applyFont="1" applyBorder="1" applyAlignment="1" applyProtection="1">
      <alignment horizontal="center" vertical="justify"/>
      <protection locked="0"/>
    </xf>
    <xf numFmtId="0" fontId="10" fillId="0" borderId="0" xfId="37" applyFont="1" applyAlignment="1" applyProtection="1">
      <alignment horizontal="left"/>
      <protection locked="0"/>
    </xf>
    <xf numFmtId="0" fontId="21" fillId="0" borderId="0" xfId="38" applyFont="1" applyAlignment="1" applyProtection="1">
      <alignment horizontal="center"/>
      <protection/>
    </xf>
    <xf numFmtId="0" fontId="10" fillId="0" borderId="0" xfId="42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7" applyFont="1" applyAlignment="1" applyProtection="1">
      <alignment horizontal="left"/>
      <protection locked="0"/>
    </xf>
    <xf numFmtId="0" fontId="12" fillId="0" borderId="0" xfId="37" applyFont="1" applyBorder="1" applyAlignment="1" applyProtection="1">
      <alignment horizontal="left" vertical="justify" wrapText="1"/>
      <protection locked="0"/>
    </xf>
    <xf numFmtId="49" fontId="4" fillId="0" borderId="0" xfId="36" applyNumberFormat="1" applyFont="1" applyAlignment="1" applyProtection="1">
      <alignment horizontal="left" vertical="center" wrapText="1"/>
      <protection locked="0"/>
    </xf>
    <xf numFmtId="0" fontId="10" fillId="0" borderId="0" xfId="38" applyFont="1" applyAlignment="1" applyProtection="1">
      <alignment horizontal="right"/>
      <protection locked="0"/>
    </xf>
    <xf numFmtId="0" fontId="10" fillId="0" borderId="0" xfId="37" applyFont="1" applyAlignment="1" applyProtection="1">
      <alignment horizontal="right"/>
      <protection locked="0"/>
    </xf>
    <xf numFmtId="0" fontId="5" fillId="0" borderId="0" xfId="36" applyNumberFormat="1" applyFont="1" applyAlignment="1" applyProtection="1">
      <alignment horizontal="right" vertical="center" wrapText="1"/>
      <protection locked="0"/>
    </xf>
    <xf numFmtId="0" fontId="5" fillId="0" borderId="0" xfId="37" applyFont="1" applyAlignment="1" applyProtection="1">
      <alignment horizontal="right"/>
      <protection locked="0"/>
    </xf>
    <xf numFmtId="0" fontId="10" fillId="0" borderId="0" xfId="42" applyFont="1" applyAlignment="1" applyProtection="1">
      <alignment horizontal="right"/>
      <protection locked="0"/>
    </xf>
    <xf numFmtId="0" fontId="10" fillId="0" borderId="0" xfId="42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39" applyFont="1" applyBorder="1" applyAlignment="1" applyProtection="1">
      <alignment vertical="top"/>
      <protection locked="0"/>
    </xf>
    <xf numFmtId="14" fontId="8" fillId="0" borderId="10" xfId="39" applyNumberFormat="1" applyFont="1" applyBorder="1" applyAlignment="1" applyProtection="1">
      <alignment horizontal="left" vertical="top" wrapText="1"/>
      <protection locked="0"/>
    </xf>
    <xf numFmtId="1" fontId="13" fillId="35" borderId="10" xfId="37" applyNumberFormat="1" applyFont="1" applyFill="1" applyBorder="1" applyAlignment="1" applyProtection="1">
      <alignment vertical="center" wrapText="1"/>
      <protection locked="0"/>
    </xf>
    <xf numFmtId="14" fontId="5" fillId="0" borderId="0" xfId="39" applyNumberFormat="1" applyFont="1" applyAlignment="1" applyProtection="1">
      <alignment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27" fillId="0" borderId="0" xfId="41" applyFont="1" applyAlignment="1" applyProtection="1">
      <alignment horizontal="left" wrapText="1"/>
      <protection locked="0"/>
    </xf>
    <xf numFmtId="0" fontId="11" fillId="0" borderId="0" xfId="40" applyFont="1" applyFill="1" applyAlignment="1" applyProtection="1">
      <alignment horizontal="center" wrapText="1"/>
      <protection locked="0"/>
    </xf>
    <xf numFmtId="0" fontId="12" fillId="0" borderId="0" xfId="42" applyFont="1" applyAlignment="1">
      <alignment horizontal="center" wrapText="1"/>
      <protection/>
    </xf>
    <xf numFmtId="0" fontId="12" fillId="0" borderId="0" xfId="42" applyFont="1" applyBorder="1" applyAlignment="1" applyProtection="1">
      <alignment horizontal="left"/>
      <protection locked="0"/>
    </xf>
    <xf numFmtId="0" fontId="12" fillId="0" borderId="0" xfId="3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2" applyFont="1" applyAlignment="1">
      <alignment horizontal="left" vertical="top" wrapText="1"/>
      <protection/>
    </xf>
    <xf numFmtId="0" fontId="12" fillId="0" borderId="32" xfId="39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7" applyFont="1" applyBorder="1" applyAlignment="1" applyProtection="1">
      <alignment horizontal="center" vertical="center" wrapText="1"/>
      <protection/>
    </xf>
    <xf numFmtId="0" fontId="12" fillId="0" borderId="24" xfId="37" applyFont="1" applyBorder="1" applyAlignment="1" applyProtection="1">
      <alignment horizontal="center" vertical="center" wrapText="1"/>
      <protection/>
    </xf>
    <xf numFmtId="0" fontId="12" fillId="0" borderId="23" xfId="37" applyFont="1" applyBorder="1" applyAlignment="1" applyProtection="1">
      <alignment horizontal="center" vertical="center" wrapText="1"/>
      <protection/>
    </xf>
    <xf numFmtId="0" fontId="12" fillId="0" borderId="25" xfId="37" applyFont="1" applyBorder="1" applyAlignment="1" applyProtection="1">
      <alignment horizontal="center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0" xfId="37" applyFont="1" applyAlignment="1" applyProtection="1">
      <alignment horizontal="center"/>
      <protection locked="0"/>
    </xf>
    <xf numFmtId="0" fontId="12" fillId="0" borderId="0" xfId="37" applyFont="1" applyAlignment="1" applyProtection="1">
      <alignment horizontal="left"/>
      <protection locked="0"/>
    </xf>
    <xf numFmtId="0" fontId="13" fillId="0" borderId="0" xfId="37" applyFont="1" applyAlignment="1" applyProtection="1">
      <alignment horizontal="left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5" fillId="0" borderId="0" xfId="37" applyFont="1" applyAlignment="1" applyProtection="1">
      <alignment horizontal="left"/>
      <protection locked="0"/>
    </xf>
    <xf numFmtId="0" fontId="13" fillId="0" borderId="0" xfId="37" applyFont="1" applyAlignment="1" applyProtection="1">
      <alignment horizontal="right"/>
      <protection locked="0"/>
    </xf>
    <xf numFmtId="0" fontId="13" fillId="0" borderId="0" xfId="37" applyFont="1" applyBorder="1" applyAlignment="1" applyProtection="1">
      <alignment horizontal="left" vertical="justify" wrapText="1"/>
      <protection locked="0"/>
    </xf>
    <xf numFmtId="0" fontId="13" fillId="0" borderId="0" xfId="37" applyFont="1" applyBorder="1" applyAlignment="1" applyProtection="1">
      <alignment horizontal="right" vertical="justify" wrapText="1"/>
      <protection locked="0"/>
    </xf>
    <xf numFmtId="0" fontId="4" fillId="0" borderId="0" xfId="37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34" applyFont="1" applyAlignment="1" applyProtection="1">
      <alignment horizontal="left" vertical="center" wrapText="1"/>
      <protection locked="0"/>
    </xf>
    <xf numFmtId="0" fontId="12" fillId="0" borderId="0" xfId="34" applyFont="1" applyBorder="1" applyAlignment="1" applyProtection="1">
      <alignment horizontal="left" vertical="center" wrapText="1"/>
      <protection locked="0"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49" fontId="12" fillId="0" borderId="0" xfId="34" applyNumberFormat="1" applyFont="1" applyAlignment="1" applyProtection="1">
      <alignment horizontal="center" vertical="center" wrapText="1"/>
      <protection locked="0"/>
    </xf>
    <xf numFmtId="0" fontId="12" fillId="0" borderId="0" xfId="37" applyFont="1" applyAlignment="1" applyProtection="1">
      <alignment horizontal="left" vertical="justify" wrapText="1"/>
      <protection locked="0"/>
    </xf>
    <xf numFmtId="0" fontId="12" fillId="0" borderId="0" xfId="37" applyFont="1" applyAlignment="1" applyProtection="1">
      <alignment horizontal="left" vertical="justify"/>
      <protection locked="0"/>
    </xf>
    <xf numFmtId="1" fontId="12" fillId="0" borderId="0" xfId="35" applyNumberFormat="1" applyFont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6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9" fontId="5" fillId="34" borderId="10" xfId="69" applyFont="1" applyFill="1" applyBorder="1" applyAlignment="1" applyProtection="1">
      <alignment horizontal="right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A19" sqref="A1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846</v>
      </c>
      <c r="F3" s="273" t="s">
        <v>2</v>
      </c>
      <c r="G3" s="226"/>
      <c r="H3" s="595">
        <v>115802861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>
        <v>1511</v>
      </c>
    </row>
    <row r="5" spans="1:8" ht="15">
      <c r="A5" s="204" t="s">
        <v>5</v>
      </c>
      <c r="B5" s="268"/>
      <c r="C5" s="268"/>
      <c r="D5" s="268"/>
      <c r="E5" s="596" t="s">
        <v>847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43019</v>
      </c>
      <c r="D11" s="205">
        <v>52392</v>
      </c>
      <c r="E11" s="293" t="s">
        <v>22</v>
      </c>
      <c r="F11" s="298" t="s">
        <v>23</v>
      </c>
      <c r="G11" s="206">
        <v>1000</v>
      </c>
      <c r="H11" s="206">
        <v>1000</v>
      </c>
    </row>
    <row r="12" spans="1:8" ht="15">
      <c r="A12" s="291" t="s">
        <v>24</v>
      </c>
      <c r="B12" s="297" t="s">
        <v>25</v>
      </c>
      <c r="C12" s="205">
        <v>33418</v>
      </c>
      <c r="D12" s="205">
        <v>23240</v>
      </c>
      <c r="E12" s="293" t="s">
        <v>26</v>
      </c>
      <c r="F12" s="298" t="s">
        <v>27</v>
      </c>
      <c r="G12" s="207">
        <v>1000</v>
      </c>
      <c r="H12" s="207">
        <v>1000</v>
      </c>
    </row>
    <row r="13" spans="1:8" ht="15">
      <c r="A13" s="291" t="s">
        <v>28</v>
      </c>
      <c r="B13" s="297" t="s">
        <v>29</v>
      </c>
      <c r="C13" s="205">
        <v>8329</v>
      </c>
      <c r="D13" s="205">
        <v>11005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1211</v>
      </c>
      <c r="D14" s="205">
        <v>1378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4090</v>
      </c>
      <c r="D15" s="205">
        <v>5685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1005</v>
      </c>
      <c r="D16" s="205">
        <v>925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16274</v>
      </c>
      <c r="D17" s="205">
        <v>17806</v>
      </c>
      <c r="E17" s="299" t="s">
        <v>46</v>
      </c>
      <c r="F17" s="301" t="s">
        <v>47</v>
      </c>
      <c r="G17" s="208">
        <f>G11+G14+G15+G16</f>
        <v>1000</v>
      </c>
      <c r="H17" s="208">
        <f>H11+H14+H15+H16</f>
        <v>1000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790</v>
      </c>
      <c r="D18" s="205">
        <v>925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108136</v>
      </c>
      <c r="D19" s="209">
        <f>SUM(D11:D18)</f>
        <v>113356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17604</v>
      </c>
      <c r="H21" s="210">
        <f>SUM(H22:H24)</f>
        <v>21473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2</v>
      </c>
      <c r="D24" s="205">
        <v>5</v>
      </c>
      <c r="E24" s="293" t="s">
        <v>72</v>
      </c>
      <c r="F24" s="298" t="s">
        <v>73</v>
      </c>
      <c r="G24" s="206">
        <v>17604</v>
      </c>
      <c r="H24" s="206">
        <v>21473</v>
      </c>
    </row>
    <row r="25" spans="1:18" ht="15">
      <c r="A25" s="291" t="s">
        <v>74</v>
      </c>
      <c r="B25" s="297" t="s">
        <v>75</v>
      </c>
      <c r="C25" s="205"/>
      <c r="D25" s="205">
        <v>11</v>
      </c>
      <c r="E25" s="309" t="s">
        <v>76</v>
      </c>
      <c r="F25" s="301" t="s">
        <v>77</v>
      </c>
      <c r="G25" s="208">
        <f>G19+G20+G21</f>
        <v>17604</v>
      </c>
      <c r="H25" s="208">
        <f>H19+H20+H21</f>
        <v>21473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36</v>
      </c>
      <c r="D26" s="205">
        <v>53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38</v>
      </c>
      <c r="D27" s="209">
        <f>SUM(D23:D26)</f>
        <v>69</v>
      </c>
      <c r="E27" s="309" t="s">
        <v>83</v>
      </c>
      <c r="F27" s="298" t="s">
        <v>84</v>
      </c>
      <c r="G27" s="208">
        <f>SUM(G28:G30)</f>
        <v>65076</v>
      </c>
      <c r="H27" s="208">
        <f>SUM(H28:H30)</f>
        <v>56941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65076</v>
      </c>
      <c r="H28" s="206">
        <v>56941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12308</v>
      </c>
      <c r="H31" s="206">
        <v>7286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77384</v>
      </c>
      <c r="H33" s="208">
        <f>H27+H31+H32</f>
        <v>64227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838</v>
      </c>
      <c r="B34" s="300" t="s">
        <v>105</v>
      </c>
      <c r="C34" s="209">
        <f>SUM(C35:C38)</f>
        <v>33320</v>
      </c>
      <c r="D34" s="209">
        <f>SUM(D35:D38)</f>
        <v>23129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20691</v>
      </c>
      <c r="D35" s="205">
        <v>20706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>
        <v>698</v>
      </c>
      <c r="D36" s="205">
        <v>182</v>
      </c>
      <c r="E36" s="293" t="s">
        <v>110</v>
      </c>
      <c r="F36" s="317" t="s">
        <v>111</v>
      </c>
      <c r="G36" s="208">
        <f>G25+G17+G33</f>
        <v>95988</v>
      </c>
      <c r="H36" s="208">
        <f>H25+H17+H33</f>
        <v>86700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11931</v>
      </c>
      <c r="D37" s="205">
        <v>2241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2563</v>
      </c>
      <c r="H39" s="212">
        <v>4422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12339</v>
      </c>
      <c r="H43" s="206">
        <v>1459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38587</v>
      </c>
      <c r="H44" s="206">
        <v>34622</v>
      </c>
    </row>
    <row r="45" spans="1:15" ht="15">
      <c r="A45" s="291" t="s">
        <v>136</v>
      </c>
      <c r="B45" s="305" t="s">
        <v>137</v>
      </c>
      <c r="C45" s="209">
        <f>C34+C39+C44</f>
        <v>33320</v>
      </c>
      <c r="D45" s="209">
        <f>D34+D39+D44</f>
        <v>23129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5149</v>
      </c>
      <c r="H46" s="206"/>
    </row>
    <row r="47" spans="1:13" ht="15">
      <c r="A47" s="291" t="s">
        <v>143</v>
      </c>
      <c r="B47" s="297" t="s">
        <v>144</v>
      </c>
      <c r="C47" s="205">
        <v>43498</v>
      </c>
      <c r="D47" s="205"/>
      <c r="E47" s="307" t="s">
        <v>145</v>
      </c>
      <c r="F47" s="298" t="s">
        <v>146</v>
      </c>
      <c r="G47" s="206"/>
      <c r="H47" s="206">
        <v>941</v>
      </c>
      <c r="M47" s="211"/>
    </row>
    <row r="48" spans="1:8" ht="15">
      <c r="A48" s="291" t="s">
        <v>147</v>
      </c>
      <c r="B48" s="300" t="s">
        <v>148</v>
      </c>
      <c r="C48" s="205">
        <v>529</v>
      </c>
      <c r="D48" s="205"/>
      <c r="E48" s="293" t="s">
        <v>149</v>
      </c>
      <c r="F48" s="298" t="s">
        <v>150</v>
      </c>
      <c r="G48" s="206">
        <v>440</v>
      </c>
      <c r="H48" s="206">
        <v>4776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56515</v>
      </c>
      <c r="H49" s="208">
        <f>SUM(H43:H48)</f>
        <v>41798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>
        <v>3834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44027</v>
      </c>
      <c r="D51" s="209">
        <f>SUM(D47:D50)</f>
        <v>3834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15955</v>
      </c>
      <c r="H52" s="206">
        <v>2439</v>
      </c>
    </row>
    <row r="53" spans="1:8" ht="15">
      <c r="A53" s="291" t="s">
        <v>162</v>
      </c>
      <c r="B53" s="305" t="s">
        <v>163</v>
      </c>
      <c r="C53" s="205">
        <v>1002</v>
      </c>
      <c r="D53" s="205"/>
      <c r="E53" s="293" t="s">
        <v>164</v>
      </c>
      <c r="F53" s="301" t="s">
        <v>165</v>
      </c>
      <c r="G53" s="206">
        <v>1153</v>
      </c>
      <c r="H53" s="206">
        <v>1228</v>
      </c>
    </row>
    <row r="54" spans="1:8" ht="15">
      <c r="A54" s="291" t="s">
        <v>166</v>
      </c>
      <c r="B54" s="305" t="s">
        <v>167</v>
      </c>
      <c r="C54" s="205">
        <v>215</v>
      </c>
      <c r="D54" s="205">
        <v>178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186738</v>
      </c>
      <c r="D55" s="209">
        <f>D19+D20+D21+D27+D32+D45+D51+D53+D54</f>
        <v>140566</v>
      </c>
      <c r="E55" s="293" t="s">
        <v>172</v>
      </c>
      <c r="F55" s="317" t="s">
        <v>173</v>
      </c>
      <c r="G55" s="208">
        <f>G49+G51+G52+G53+G54</f>
        <v>73623</v>
      </c>
      <c r="H55" s="208">
        <f>H49+H51+H52+H53+H54</f>
        <v>45465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7068</v>
      </c>
      <c r="D58" s="205">
        <v>7459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463</v>
      </c>
      <c r="D59" s="205">
        <v>367</v>
      </c>
      <c r="E59" s="307" t="s">
        <v>181</v>
      </c>
      <c r="F59" s="298" t="s">
        <v>182</v>
      </c>
      <c r="G59" s="206">
        <v>1956</v>
      </c>
      <c r="H59" s="206">
        <v>1956</v>
      </c>
      <c r="M59" s="211"/>
    </row>
    <row r="60" spans="1:8" ht="15">
      <c r="A60" s="291" t="s">
        <v>183</v>
      </c>
      <c r="B60" s="297" t="s">
        <v>184</v>
      </c>
      <c r="C60" s="205">
        <v>1151</v>
      </c>
      <c r="D60" s="205">
        <v>1102</v>
      </c>
      <c r="E60" s="293" t="s">
        <v>185</v>
      </c>
      <c r="F60" s="298" t="s">
        <v>186</v>
      </c>
      <c r="G60" s="206">
        <v>17816</v>
      </c>
      <c r="H60" s="206">
        <v>15632</v>
      </c>
    </row>
    <row r="61" spans="1:18" ht="15">
      <c r="A61" s="291" t="s">
        <v>187</v>
      </c>
      <c r="B61" s="300" t="s">
        <v>188</v>
      </c>
      <c r="C61" s="205">
        <v>29872</v>
      </c>
      <c r="D61" s="205">
        <v>34463</v>
      </c>
      <c r="E61" s="299" t="s">
        <v>189</v>
      </c>
      <c r="F61" s="328" t="s">
        <v>190</v>
      </c>
      <c r="G61" s="208">
        <f>SUM(G62:G68)</f>
        <v>80596</v>
      </c>
      <c r="H61" s="208">
        <f>SUM(H62:H68)</f>
        <v>132721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15186</v>
      </c>
      <c r="H62" s="206">
        <v>27241</v>
      </c>
    </row>
    <row r="63" spans="1:13" ht="15">
      <c r="A63" s="291" t="s">
        <v>195</v>
      </c>
      <c r="B63" s="297" t="s">
        <v>196</v>
      </c>
      <c r="C63" s="205">
        <v>108</v>
      </c>
      <c r="D63" s="205"/>
      <c r="E63" s="293" t="s">
        <v>197</v>
      </c>
      <c r="F63" s="298" t="s">
        <v>198</v>
      </c>
      <c r="G63" s="206">
        <v>1107</v>
      </c>
      <c r="H63" s="206">
        <v>7263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38662</v>
      </c>
      <c r="D64" s="209">
        <f>SUM(D58:D63)</f>
        <v>43391</v>
      </c>
      <c r="E64" s="293" t="s">
        <v>200</v>
      </c>
      <c r="F64" s="298" t="s">
        <v>201</v>
      </c>
      <c r="G64" s="206">
        <v>43898</v>
      </c>
      <c r="H64" s="206">
        <v>38382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9471</v>
      </c>
      <c r="H65" s="206">
        <v>51118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2715</v>
      </c>
      <c r="H66" s="206">
        <v>2330</v>
      </c>
    </row>
    <row r="67" spans="1:8" ht="15">
      <c r="A67" s="291" t="s">
        <v>207</v>
      </c>
      <c r="B67" s="297" t="s">
        <v>208</v>
      </c>
      <c r="C67" s="205">
        <v>12863</v>
      </c>
      <c r="D67" s="205">
        <v>63415</v>
      </c>
      <c r="E67" s="293" t="s">
        <v>209</v>
      </c>
      <c r="F67" s="298" t="s">
        <v>210</v>
      </c>
      <c r="G67" s="206">
        <v>688</v>
      </c>
      <c r="H67" s="206">
        <v>509</v>
      </c>
    </row>
    <row r="68" spans="1:8" ht="15">
      <c r="A68" s="291" t="s">
        <v>211</v>
      </c>
      <c r="B68" s="297" t="s">
        <v>212</v>
      </c>
      <c r="C68" s="205">
        <v>23079</v>
      </c>
      <c r="D68" s="205">
        <v>22403</v>
      </c>
      <c r="E68" s="293" t="s">
        <v>213</v>
      </c>
      <c r="F68" s="298" t="s">
        <v>214</v>
      </c>
      <c r="G68" s="206">
        <v>7531</v>
      </c>
      <c r="H68" s="206">
        <v>5878</v>
      </c>
    </row>
    <row r="69" spans="1:8" ht="15">
      <c r="A69" s="291" t="s">
        <v>215</v>
      </c>
      <c r="B69" s="297" t="s">
        <v>216</v>
      </c>
      <c r="C69" s="205">
        <v>5042</v>
      </c>
      <c r="D69" s="205">
        <v>6925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>
        <v>3239</v>
      </c>
      <c r="D70" s="205">
        <v>6692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100368</v>
      </c>
      <c r="H71" s="215">
        <f>H59+H60+H61+H69+H70</f>
        <v>150309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44223</v>
      </c>
      <c r="D75" s="209">
        <f>SUM(D67:D74)</f>
        <v>99435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100368</v>
      </c>
      <c r="H79" s="216">
        <f>H71+H74+H75+H76</f>
        <v>150309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1733</v>
      </c>
      <c r="D87" s="205">
        <v>1358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946</v>
      </c>
      <c r="D88" s="205">
        <v>1349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2679</v>
      </c>
      <c r="D91" s="209">
        <f>SUM(D87:D90)</f>
        <v>2707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240</v>
      </c>
      <c r="D92" s="205">
        <v>797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85804</v>
      </c>
      <c r="D93" s="209">
        <f>D64+D75+D84+D91+D92</f>
        <v>146330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272542</v>
      </c>
      <c r="D94" s="218">
        <f>D93+D55</f>
        <v>286896</v>
      </c>
      <c r="E94" s="558" t="s">
        <v>270</v>
      </c>
      <c r="F94" s="345" t="s">
        <v>271</v>
      </c>
      <c r="G94" s="219">
        <f>G36+G39+G55+G79</f>
        <v>272542</v>
      </c>
      <c r="H94" s="219">
        <f>H36+H39+H55+H79</f>
        <v>286896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857</v>
      </c>
      <c r="B98" s="539"/>
      <c r="C98" s="599" t="s">
        <v>848</v>
      </c>
      <c r="D98" s="599"/>
      <c r="E98" s="599"/>
      <c r="F98" s="224"/>
      <c r="G98" s="225"/>
      <c r="H98" s="226"/>
      <c r="M98" s="211"/>
    </row>
    <row r="99" spans="1:8" ht="15">
      <c r="A99" s="598"/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849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39" sqref="C3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СИЕНИТ ХОЛДИНГ АД</v>
      </c>
      <c r="F2" s="603" t="s">
        <v>2</v>
      </c>
      <c r="G2" s="603"/>
      <c r="H2" s="353">
        <f>'справка №1-БАЛАНС'!H3</f>
        <v>115802861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>
        <f>'справка №1-БАЛАНС'!H4</f>
        <v>1511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31 Декември 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24561</v>
      </c>
      <c r="D9" s="79">
        <v>39158</v>
      </c>
      <c r="E9" s="363" t="s">
        <v>283</v>
      </c>
      <c r="F9" s="365" t="s">
        <v>284</v>
      </c>
      <c r="G9" s="87">
        <v>117262</v>
      </c>
      <c r="H9" s="87">
        <v>150004</v>
      </c>
    </row>
    <row r="10" spans="1:8" ht="12">
      <c r="A10" s="363" t="s">
        <v>285</v>
      </c>
      <c r="B10" s="364" t="s">
        <v>286</v>
      </c>
      <c r="C10" s="79">
        <v>73714</v>
      </c>
      <c r="D10" s="79">
        <v>64662</v>
      </c>
      <c r="E10" s="363" t="s">
        <v>287</v>
      </c>
      <c r="F10" s="365" t="s">
        <v>288</v>
      </c>
      <c r="G10" s="87">
        <v>1190</v>
      </c>
      <c r="H10" s="87">
        <v>999</v>
      </c>
    </row>
    <row r="11" spans="1:8" ht="12">
      <c r="A11" s="363" t="s">
        <v>289</v>
      </c>
      <c r="B11" s="364" t="s">
        <v>290</v>
      </c>
      <c r="C11" s="79">
        <v>5856</v>
      </c>
      <c r="D11" s="79">
        <v>6272</v>
      </c>
      <c r="E11" s="366" t="s">
        <v>291</v>
      </c>
      <c r="F11" s="365" t="s">
        <v>292</v>
      </c>
      <c r="G11" s="87">
        <v>9968</v>
      </c>
      <c r="H11" s="87">
        <v>10059</v>
      </c>
    </row>
    <row r="12" spans="1:8" ht="12">
      <c r="A12" s="363" t="s">
        <v>293</v>
      </c>
      <c r="B12" s="364" t="s">
        <v>294</v>
      </c>
      <c r="C12" s="79">
        <v>9275</v>
      </c>
      <c r="D12" s="79">
        <v>11557</v>
      </c>
      <c r="E12" s="366" t="s">
        <v>78</v>
      </c>
      <c r="F12" s="365" t="s">
        <v>295</v>
      </c>
      <c r="G12" s="87">
        <v>21252</v>
      </c>
      <c r="H12" s="87">
        <v>19746</v>
      </c>
    </row>
    <row r="13" spans="1:18" ht="12">
      <c r="A13" s="363" t="s">
        <v>296</v>
      </c>
      <c r="B13" s="364" t="s">
        <v>297</v>
      </c>
      <c r="C13" s="79">
        <v>1472</v>
      </c>
      <c r="D13" s="79">
        <v>1975</v>
      </c>
      <c r="E13" s="367" t="s">
        <v>51</v>
      </c>
      <c r="F13" s="368" t="s">
        <v>298</v>
      </c>
      <c r="G13" s="88">
        <f>SUM(G9:G12)</f>
        <v>149672</v>
      </c>
      <c r="H13" s="88">
        <f>SUM(H9:H12)</f>
        <v>180808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16003</v>
      </c>
      <c r="D14" s="79">
        <v>14086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-1948</v>
      </c>
      <c r="D15" s="80">
        <v>27620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3177</v>
      </c>
      <c r="D16" s="80">
        <v>2768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132110</v>
      </c>
      <c r="D19" s="82">
        <f>SUM(D9:D15)+D16</f>
        <v>168098</v>
      </c>
      <c r="E19" s="373" t="s">
        <v>315</v>
      </c>
      <c r="F19" s="369" t="s">
        <v>316</v>
      </c>
      <c r="G19" s="87">
        <v>327</v>
      </c>
      <c r="H19" s="87">
        <v>355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23</v>
      </c>
      <c r="H20" s="87">
        <v>969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4557</v>
      </c>
      <c r="D22" s="79">
        <v>6021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85</v>
      </c>
      <c r="D23" s="79"/>
      <c r="E23" s="363" t="s">
        <v>328</v>
      </c>
      <c r="F23" s="369" t="s">
        <v>329</v>
      </c>
      <c r="G23" s="87"/>
      <c r="H23" s="87">
        <v>29</v>
      </c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350</v>
      </c>
      <c r="H24" s="88">
        <f>SUM(H19:H23)</f>
        <v>1353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422</v>
      </c>
      <c r="D25" s="79">
        <v>20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5064</v>
      </c>
      <c r="D26" s="82">
        <f>SUM(D22:D25)</f>
        <v>6041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137174</v>
      </c>
      <c r="D28" s="83">
        <f>D26+D19</f>
        <v>174139</v>
      </c>
      <c r="E28" s="174" t="s">
        <v>337</v>
      </c>
      <c r="F28" s="370" t="s">
        <v>338</v>
      </c>
      <c r="G28" s="88">
        <f>G13+G15+G24</f>
        <v>150022</v>
      </c>
      <c r="H28" s="88">
        <f>H13+H15+H24</f>
        <v>182161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12848</v>
      </c>
      <c r="D30" s="83">
        <f>IF((H28-D28)&gt;0,H28-D28,0)</f>
        <v>8022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839</v>
      </c>
      <c r="B31" s="376" t="s">
        <v>343</v>
      </c>
      <c r="C31" s="79"/>
      <c r="D31" s="79"/>
      <c r="E31" s="361" t="s">
        <v>842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137174</v>
      </c>
      <c r="D33" s="82">
        <f>D28-D31+D32</f>
        <v>174139</v>
      </c>
      <c r="E33" s="174" t="s">
        <v>351</v>
      </c>
      <c r="F33" s="370" t="s">
        <v>352</v>
      </c>
      <c r="G33" s="90">
        <f>G32-G31+G28</f>
        <v>150022</v>
      </c>
      <c r="H33" s="90">
        <f>H32-H31+H28</f>
        <v>182161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12848</v>
      </c>
      <c r="D34" s="83">
        <f>IF((H33-D33)&gt;0,H33-D33,0)</f>
        <v>8022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2070</v>
      </c>
      <c r="D35" s="82">
        <f>D36+D37+D38</f>
        <v>876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2070</v>
      </c>
      <c r="D36" s="79">
        <v>876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10778</v>
      </c>
      <c r="D39" s="570">
        <f>+IF((H33-D33-D35)&gt;0,H33-D33-D35,0)</f>
        <v>7146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>
        <v>1530</v>
      </c>
      <c r="H40" s="87">
        <v>140</v>
      </c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12308</v>
      </c>
      <c r="D41" s="85">
        <f>IF(H39=0,IF(D39-D40&gt;0,D39-D40+H40,0),IF(H39-H40&lt;0,H40-H39+D39,0))</f>
        <v>7286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150022</v>
      </c>
      <c r="D42" s="86">
        <f>D33+D35+D39</f>
        <v>182161</v>
      </c>
      <c r="E42" s="177" t="s">
        <v>378</v>
      </c>
      <c r="F42" s="178" t="s">
        <v>379</v>
      </c>
      <c r="G42" s="90">
        <f>G39+G33</f>
        <v>150022</v>
      </c>
      <c r="H42" s="90">
        <f>H39+H33</f>
        <v>182161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1" t="s">
        <v>851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2" t="s">
        <v>852</v>
      </c>
      <c r="E46" s="602"/>
      <c r="F46" s="602"/>
      <c r="G46" s="602"/>
      <c r="H46" s="602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67" sqref="A6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СИЕНИТ ХОЛДИНГ АД</v>
      </c>
      <c r="C4" s="397" t="s">
        <v>2</v>
      </c>
      <c r="D4" s="353">
        <f>'справка №1-БАЛАНС'!H3</f>
        <v>115802861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>
        <f>'справка №1-БАЛАНС'!H4</f>
        <v>1511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31 Декември 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107364</v>
      </c>
      <c r="D10" s="92">
        <v>215220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-93450</v>
      </c>
      <c r="D11" s="92">
        <v>-176935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-11101</v>
      </c>
      <c r="D13" s="92">
        <v>-13731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-1074</v>
      </c>
      <c r="D14" s="92">
        <v>881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-276</v>
      </c>
      <c r="D15" s="92">
        <v>-2635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-575</v>
      </c>
      <c r="D19" s="92">
        <v>-5418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888</v>
      </c>
      <c r="D20" s="93">
        <f>SUM(D10:D19)</f>
        <v>17382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-1401</v>
      </c>
      <c r="D22" s="92">
        <v>-7613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8790</v>
      </c>
      <c r="D23" s="92">
        <v>10219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>
        <v>-199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3</v>
      </c>
      <c r="D28" s="92">
        <v>29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>
        <v>3616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>
        <v>-3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7392</v>
      </c>
      <c r="D32" s="93">
        <f>SUM(D22:D31)</f>
        <v>6049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15174</v>
      </c>
      <c r="D36" s="92">
        <v>51938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-16114</v>
      </c>
      <c r="D37" s="92">
        <v>-65296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-2540</v>
      </c>
      <c r="D38" s="92">
        <v>-2963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-4187</v>
      </c>
      <c r="D39" s="92">
        <v>-3591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-111</v>
      </c>
      <c r="D40" s="92">
        <v>-5263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-530</v>
      </c>
      <c r="D41" s="92">
        <v>-249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-8308</v>
      </c>
      <c r="D42" s="93">
        <f>SUM(D34:D41)</f>
        <v>-25424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-28</v>
      </c>
      <c r="D43" s="93">
        <f>D42+D32+D20</f>
        <v>-1993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2707</v>
      </c>
      <c r="D44" s="184">
        <v>4700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2679</v>
      </c>
      <c r="D45" s="93">
        <f>D44+D43</f>
        <v>2707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858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4" t="s">
        <v>851</v>
      </c>
      <c r="D50" s="604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4" t="s">
        <v>852</v>
      </c>
      <c r="D52" s="604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K30" sqref="K30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459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7" t="str">
        <f>'справка №1-БАЛАНС'!E3</f>
        <v>СИЕНИТ ХОЛДИНГ АД</v>
      </c>
      <c r="D3" s="608"/>
      <c r="E3" s="608"/>
      <c r="F3" s="608"/>
      <c r="G3" s="608"/>
      <c r="H3" s="574"/>
      <c r="I3" s="574"/>
      <c r="J3" s="2"/>
      <c r="K3" s="573" t="s">
        <v>2</v>
      </c>
      <c r="L3" s="573"/>
      <c r="M3" s="592">
        <f>'справка №1-БАЛАНС'!H3</f>
        <v>115802861</v>
      </c>
      <c r="N3" s="3"/>
    </row>
    <row r="4" spans="1:15" s="5" customFormat="1" ht="13.5" customHeight="1">
      <c r="A4" s="6" t="s">
        <v>460</v>
      </c>
      <c r="B4" s="574"/>
      <c r="C4" s="607" t="str">
        <f>'справка №1-БАЛАНС'!E4</f>
        <v>КОНСОЛИДИРАН</v>
      </c>
      <c r="D4" s="607"/>
      <c r="E4" s="609"/>
      <c r="F4" s="607"/>
      <c r="G4" s="607"/>
      <c r="H4" s="533"/>
      <c r="I4" s="533"/>
      <c r="J4" s="594"/>
      <c r="K4" s="582" t="s">
        <v>4</v>
      </c>
      <c r="L4" s="582"/>
      <c r="M4" s="593">
        <f>'справка №1-БАЛАНС'!H4</f>
        <v>1511</v>
      </c>
      <c r="N4" s="7"/>
      <c r="O4" s="8"/>
    </row>
    <row r="5" spans="1:14" s="5" customFormat="1" ht="12.75" customHeight="1">
      <c r="A5" s="6" t="s">
        <v>5</v>
      </c>
      <c r="B5" s="572"/>
      <c r="C5" s="607" t="str">
        <f>'справка №1-БАЛАНС'!E5</f>
        <v>31 Декември 2010 г.</v>
      </c>
      <c r="D5" s="608"/>
      <c r="E5" s="608"/>
      <c r="F5" s="608"/>
      <c r="G5" s="608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1000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>
        <v>21473</v>
      </c>
      <c r="I11" s="96">
        <f>'справка №1-БАЛАНС'!H28+'справка №1-БАЛАНС'!H31</f>
        <v>64227</v>
      </c>
      <c r="J11" s="96">
        <f>'справка №1-БАЛАНС'!H29+'справка №1-БАЛАНС'!H32</f>
        <v>0</v>
      </c>
      <c r="K11" s="98"/>
      <c r="L11" s="424">
        <f>SUM(C11:K11)</f>
        <v>86700</v>
      </c>
      <c r="M11" s="96">
        <f>'справка №1-БАЛАНС'!H39</f>
        <v>4422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1000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21473</v>
      </c>
      <c r="I15" s="99">
        <f t="shared" si="2"/>
        <v>64227</v>
      </c>
      <c r="J15" s="99">
        <f t="shared" si="2"/>
        <v>0</v>
      </c>
      <c r="K15" s="99">
        <f t="shared" si="2"/>
        <v>0</v>
      </c>
      <c r="L15" s="424">
        <f t="shared" si="1"/>
        <v>86700</v>
      </c>
      <c r="M15" s="99">
        <f t="shared" si="2"/>
        <v>4422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12308</v>
      </c>
      <c r="J16" s="425">
        <f>+'справка №1-БАЛАНС'!G32</f>
        <v>0</v>
      </c>
      <c r="K16" s="98"/>
      <c r="L16" s="424">
        <f t="shared" si="1"/>
        <v>12308</v>
      </c>
      <c r="M16" s="98">
        <v>-1530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-3869</v>
      </c>
      <c r="I28" s="98">
        <v>849</v>
      </c>
      <c r="J28" s="98"/>
      <c r="K28" s="98"/>
      <c r="L28" s="424">
        <f t="shared" si="1"/>
        <v>-3020</v>
      </c>
      <c r="M28" s="98">
        <v>-329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1000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17604</v>
      </c>
      <c r="I29" s="97">
        <f t="shared" si="6"/>
        <v>77384</v>
      </c>
      <c r="J29" s="97">
        <f t="shared" si="6"/>
        <v>0</v>
      </c>
      <c r="K29" s="97">
        <f t="shared" si="6"/>
        <v>0</v>
      </c>
      <c r="L29" s="424">
        <f t="shared" si="1"/>
        <v>95988</v>
      </c>
      <c r="M29" s="97">
        <f t="shared" si="6"/>
        <v>2563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1000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17604</v>
      </c>
      <c r="I32" s="97">
        <f t="shared" si="7"/>
        <v>77384</v>
      </c>
      <c r="J32" s="97">
        <f t="shared" si="7"/>
        <v>0</v>
      </c>
      <c r="K32" s="97">
        <f t="shared" si="7"/>
        <v>0</v>
      </c>
      <c r="L32" s="424">
        <f t="shared" si="1"/>
        <v>95988</v>
      </c>
      <c r="M32" s="97">
        <f>M29+M30+M31</f>
        <v>2563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859</v>
      </c>
      <c r="B35" s="37"/>
      <c r="C35" s="24"/>
      <c r="D35" s="606" t="s">
        <v>817</v>
      </c>
      <c r="E35" s="606"/>
      <c r="F35" s="606" t="s">
        <v>851</v>
      </c>
      <c r="G35" s="606"/>
      <c r="H35" s="606"/>
      <c r="I35" s="606"/>
      <c r="J35" s="24" t="s">
        <v>853</v>
      </c>
      <c r="K35" s="24"/>
      <c r="L35" s="606" t="s">
        <v>852</v>
      </c>
      <c r="M35" s="606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1">
      <selection activeCell="F28" sqref="F28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7" t="s">
        <v>383</v>
      </c>
      <c r="B2" s="620"/>
      <c r="C2" s="585"/>
      <c r="D2" s="585"/>
      <c r="E2" s="607" t="str">
        <f>'справка №1-БАЛАНС'!E3</f>
        <v>СИЕНИТ ХОЛДИНГ АД</v>
      </c>
      <c r="F2" s="628"/>
      <c r="G2" s="628"/>
      <c r="H2" s="585"/>
      <c r="I2" s="441"/>
      <c r="J2" s="441"/>
      <c r="K2" s="441"/>
      <c r="L2" s="441"/>
      <c r="M2" s="623" t="s">
        <v>2</v>
      </c>
      <c r="N2" s="619"/>
      <c r="O2" s="619"/>
      <c r="P2" s="624">
        <f>'справка №1-БАЛАНС'!H3</f>
        <v>115802861</v>
      </c>
      <c r="Q2" s="624"/>
      <c r="R2" s="353"/>
    </row>
    <row r="3" spans="1:18" ht="15">
      <c r="A3" s="627" t="s">
        <v>5</v>
      </c>
      <c r="B3" s="620"/>
      <c r="C3" s="586"/>
      <c r="D3" s="586"/>
      <c r="E3" s="607" t="str">
        <f>'справка №1-БАЛАНС'!E5</f>
        <v>31 Декември 2010 г.</v>
      </c>
      <c r="F3" s="629"/>
      <c r="G3" s="629"/>
      <c r="H3" s="443"/>
      <c r="I3" s="443"/>
      <c r="J3" s="443"/>
      <c r="K3" s="443"/>
      <c r="L3" s="443"/>
      <c r="M3" s="625" t="s">
        <v>4</v>
      </c>
      <c r="N3" s="625"/>
      <c r="O3" s="577"/>
      <c r="P3" s="626">
        <f>'справка №1-БАЛАНС'!H4</f>
        <v>1511</v>
      </c>
      <c r="Q3" s="626"/>
      <c r="R3" s="354"/>
    </row>
    <row r="4" spans="1:18" ht="12.75">
      <c r="A4" s="436" t="s">
        <v>522</v>
      </c>
      <c r="B4" s="442"/>
      <c r="C4" s="442"/>
      <c r="D4" s="443"/>
      <c r="E4" s="610"/>
      <c r="F4" s="611"/>
      <c r="G4" s="61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2" t="s">
        <v>463</v>
      </c>
      <c r="B5" s="613"/>
      <c r="C5" s="61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1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1" t="s">
        <v>528</v>
      </c>
      <c r="R5" s="621" t="s">
        <v>529</v>
      </c>
    </row>
    <row r="6" spans="1:18" s="44" customFormat="1" ht="48">
      <c r="A6" s="614"/>
      <c r="B6" s="615"/>
      <c r="C6" s="61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2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2"/>
      <c r="R6" s="622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52392</v>
      </c>
      <c r="E9" s="243">
        <v>529</v>
      </c>
      <c r="F9" s="243">
        <v>9902</v>
      </c>
      <c r="G9" s="113">
        <f>D9+E9-F9</f>
        <v>43019</v>
      </c>
      <c r="H9" s="103"/>
      <c r="I9" s="103"/>
      <c r="J9" s="113">
        <f>G9+H9-I9</f>
        <v>43019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43019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24855</v>
      </c>
      <c r="E10" s="243">
        <v>22922</v>
      </c>
      <c r="F10" s="243">
        <v>12615</v>
      </c>
      <c r="G10" s="113">
        <f aca="true" t="shared" si="2" ref="G10:G39">D10+E10-F10</f>
        <v>35162</v>
      </c>
      <c r="H10" s="103"/>
      <c r="I10" s="103"/>
      <c r="J10" s="113">
        <f aca="true" t="shared" si="3" ref="J10:J39">G10+H10-I10</f>
        <v>35162</v>
      </c>
      <c r="K10" s="103">
        <v>1615</v>
      </c>
      <c r="L10" s="103">
        <v>993</v>
      </c>
      <c r="M10" s="103">
        <v>864</v>
      </c>
      <c r="N10" s="113">
        <f aca="true" t="shared" si="4" ref="N10:N39">K10+L10-M10</f>
        <v>1744</v>
      </c>
      <c r="O10" s="103"/>
      <c r="P10" s="103"/>
      <c r="Q10" s="113">
        <f t="shared" si="0"/>
        <v>1744</v>
      </c>
      <c r="R10" s="113">
        <f t="shared" si="1"/>
        <v>33418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21694</v>
      </c>
      <c r="E11" s="243">
        <v>238</v>
      </c>
      <c r="F11" s="243">
        <v>798</v>
      </c>
      <c r="G11" s="113">
        <f t="shared" si="2"/>
        <v>21134</v>
      </c>
      <c r="H11" s="103"/>
      <c r="I11" s="103"/>
      <c r="J11" s="113">
        <f t="shared" si="3"/>
        <v>21134</v>
      </c>
      <c r="K11" s="103">
        <v>10689</v>
      </c>
      <c r="L11" s="103">
        <v>2722</v>
      </c>
      <c r="M11" s="103">
        <v>606</v>
      </c>
      <c r="N11" s="113">
        <f t="shared" si="4"/>
        <v>12805</v>
      </c>
      <c r="O11" s="103"/>
      <c r="P11" s="103"/>
      <c r="Q11" s="113">
        <f t="shared" si="0"/>
        <v>12805</v>
      </c>
      <c r="R11" s="113">
        <f t="shared" si="1"/>
        <v>8329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2457</v>
      </c>
      <c r="E12" s="243">
        <v>148</v>
      </c>
      <c r="F12" s="243">
        <v>203</v>
      </c>
      <c r="G12" s="113">
        <f t="shared" si="2"/>
        <v>2402</v>
      </c>
      <c r="H12" s="103"/>
      <c r="I12" s="103"/>
      <c r="J12" s="113">
        <f t="shared" si="3"/>
        <v>2402</v>
      </c>
      <c r="K12" s="103">
        <v>1079</v>
      </c>
      <c r="L12" s="103">
        <v>133</v>
      </c>
      <c r="M12" s="103">
        <v>21</v>
      </c>
      <c r="N12" s="113">
        <f t="shared" si="4"/>
        <v>1191</v>
      </c>
      <c r="O12" s="103"/>
      <c r="P12" s="103"/>
      <c r="Q12" s="113">
        <f t="shared" si="0"/>
        <v>1191</v>
      </c>
      <c r="R12" s="113">
        <f t="shared" si="1"/>
        <v>1211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10149</v>
      </c>
      <c r="E13" s="243">
        <v>497</v>
      </c>
      <c r="F13" s="243">
        <v>702</v>
      </c>
      <c r="G13" s="113">
        <f t="shared" si="2"/>
        <v>9944</v>
      </c>
      <c r="H13" s="103"/>
      <c r="I13" s="103"/>
      <c r="J13" s="113">
        <f t="shared" si="3"/>
        <v>9944</v>
      </c>
      <c r="K13" s="103">
        <v>4464</v>
      </c>
      <c r="L13" s="103">
        <v>1500</v>
      </c>
      <c r="M13" s="103">
        <v>110</v>
      </c>
      <c r="N13" s="113">
        <f t="shared" si="4"/>
        <v>5854</v>
      </c>
      <c r="O13" s="103"/>
      <c r="P13" s="103"/>
      <c r="Q13" s="113">
        <f t="shared" si="0"/>
        <v>5854</v>
      </c>
      <c r="R13" s="113">
        <f t="shared" si="1"/>
        <v>4090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1201</v>
      </c>
      <c r="E14" s="243">
        <v>263</v>
      </c>
      <c r="F14" s="243">
        <v>14</v>
      </c>
      <c r="G14" s="113">
        <f t="shared" si="2"/>
        <v>1450</v>
      </c>
      <c r="H14" s="103"/>
      <c r="I14" s="103"/>
      <c r="J14" s="113">
        <f t="shared" si="3"/>
        <v>1450</v>
      </c>
      <c r="K14" s="103">
        <v>276</v>
      </c>
      <c r="L14" s="103">
        <v>171</v>
      </c>
      <c r="M14" s="103">
        <v>2</v>
      </c>
      <c r="N14" s="113">
        <f t="shared" si="4"/>
        <v>445</v>
      </c>
      <c r="O14" s="103"/>
      <c r="P14" s="103"/>
      <c r="Q14" s="113">
        <f t="shared" si="0"/>
        <v>445</v>
      </c>
      <c r="R14" s="113">
        <f t="shared" si="1"/>
        <v>1005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843</v>
      </c>
      <c r="B15" s="466" t="s">
        <v>844</v>
      </c>
      <c r="C15" s="564" t="s">
        <v>845</v>
      </c>
      <c r="D15" s="565">
        <v>17806</v>
      </c>
      <c r="E15" s="565">
        <v>7013</v>
      </c>
      <c r="F15" s="565">
        <v>8545</v>
      </c>
      <c r="G15" s="113">
        <f t="shared" si="2"/>
        <v>16274</v>
      </c>
      <c r="H15" s="566"/>
      <c r="I15" s="566"/>
      <c r="J15" s="113">
        <f t="shared" si="3"/>
        <v>16274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16274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1710</v>
      </c>
      <c r="E16" s="243">
        <v>284</v>
      </c>
      <c r="F16" s="243">
        <v>192</v>
      </c>
      <c r="G16" s="113">
        <f t="shared" si="2"/>
        <v>1802</v>
      </c>
      <c r="H16" s="103"/>
      <c r="I16" s="103"/>
      <c r="J16" s="113">
        <f t="shared" si="3"/>
        <v>1802</v>
      </c>
      <c r="K16" s="103">
        <v>785</v>
      </c>
      <c r="L16" s="103">
        <v>319</v>
      </c>
      <c r="M16" s="103">
        <v>92</v>
      </c>
      <c r="N16" s="113">
        <f t="shared" si="4"/>
        <v>1012</v>
      </c>
      <c r="O16" s="103"/>
      <c r="P16" s="103"/>
      <c r="Q16" s="113">
        <f aca="true" t="shared" si="5" ref="Q16:Q25">N16+O16-P16</f>
        <v>1012</v>
      </c>
      <c r="R16" s="113">
        <f aca="true" t="shared" si="6" ref="R16:R25">J16-Q16</f>
        <v>790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132264</v>
      </c>
      <c r="E17" s="248">
        <f>SUM(E9:E16)</f>
        <v>31894</v>
      </c>
      <c r="F17" s="248">
        <f>SUM(F9:F16)</f>
        <v>32971</v>
      </c>
      <c r="G17" s="113">
        <f t="shared" si="2"/>
        <v>131187</v>
      </c>
      <c r="H17" s="114">
        <f>SUM(H9:H16)</f>
        <v>0</v>
      </c>
      <c r="I17" s="114">
        <f>SUM(I9:I16)</f>
        <v>0</v>
      </c>
      <c r="J17" s="113">
        <f t="shared" si="3"/>
        <v>131187</v>
      </c>
      <c r="K17" s="114">
        <f>SUM(K9:K16)</f>
        <v>18908</v>
      </c>
      <c r="L17" s="114">
        <f>SUM(L9:L16)</f>
        <v>5838</v>
      </c>
      <c r="M17" s="114">
        <f>SUM(M9:M16)</f>
        <v>1695</v>
      </c>
      <c r="N17" s="113">
        <f t="shared" si="4"/>
        <v>23051</v>
      </c>
      <c r="O17" s="114">
        <f>SUM(O9:O16)</f>
        <v>0</v>
      </c>
      <c r="P17" s="114">
        <f>SUM(P9:P16)</f>
        <v>0</v>
      </c>
      <c r="Q17" s="113">
        <f t="shared" si="5"/>
        <v>23051</v>
      </c>
      <c r="R17" s="113">
        <f t="shared" si="6"/>
        <v>108136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221</v>
      </c>
      <c r="E22" s="243"/>
      <c r="F22" s="243">
        <v>5</v>
      </c>
      <c r="G22" s="113">
        <f t="shared" si="2"/>
        <v>216</v>
      </c>
      <c r="H22" s="103"/>
      <c r="I22" s="103"/>
      <c r="J22" s="113">
        <f t="shared" si="3"/>
        <v>216</v>
      </c>
      <c r="K22" s="103">
        <v>216</v>
      </c>
      <c r="L22" s="103">
        <v>1</v>
      </c>
      <c r="M22" s="103">
        <v>3</v>
      </c>
      <c r="N22" s="113">
        <f t="shared" si="4"/>
        <v>214</v>
      </c>
      <c r="O22" s="103"/>
      <c r="P22" s="103"/>
      <c r="Q22" s="113">
        <f t="shared" si="5"/>
        <v>214</v>
      </c>
      <c r="R22" s="11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>
        <v>22</v>
      </c>
      <c r="E23" s="243"/>
      <c r="F23" s="243"/>
      <c r="G23" s="113">
        <f t="shared" si="2"/>
        <v>22</v>
      </c>
      <c r="H23" s="103"/>
      <c r="I23" s="103"/>
      <c r="J23" s="113">
        <f t="shared" si="3"/>
        <v>22</v>
      </c>
      <c r="K23" s="103">
        <v>11</v>
      </c>
      <c r="L23" s="103">
        <v>11</v>
      </c>
      <c r="M23" s="103"/>
      <c r="N23" s="113">
        <f t="shared" si="4"/>
        <v>22</v>
      </c>
      <c r="O23" s="103"/>
      <c r="P23" s="103"/>
      <c r="Q23" s="113">
        <f t="shared" si="5"/>
        <v>22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66</v>
      </c>
      <c r="E24" s="243"/>
      <c r="F24" s="243">
        <v>13</v>
      </c>
      <c r="G24" s="113">
        <f t="shared" si="2"/>
        <v>53</v>
      </c>
      <c r="H24" s="103"/>
      <c r="I24" s="103"/>
      <c r="J24" s="113">
        <f t="shared" si="3"/>
        <v>53</v>
      </c>
      <c r="K24" s="103">
        <v>13</v>
      </c>
      <c r="L24" s="103">
        <v>6</v>
      </c>
      <c r="M24" s="103">
        <v>2</v>
      </c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36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581</v>
      </c>
      <c r="D25" s="244">
        <f>SUM(D21:D24)</f>
        <v>309</v>
      </c>
      <c r="E25" s="244">
        <f aca="true" t="shared" si="7" ref="E25:P25">SUM(E21:E24)</f>
        <v>0</v>
      </c>
      <c r="F25" s="244">
        <f t="shared" si="7"/>
        <v>18</v>
      </c>
      <c r="G25" s="105">
        <f t="shared" si="2"/>
        <v>291</v>
      </c>
      <c r="H25" s="104">
        <f t="shared" si="7"/>
        <v>0</v>
      </c>
      <c r="I25" s="104">
        <f t="shared" si="7"/>
        <v>0</v>
      </c>
      <c r="J25" s="105">
        <f t="shared" si="3"/>
        <v>291</v>
      </c>
      <c r="K25" s="104">
        <f t="shared" si="7"/>
        <v>240</v>
      </c>
      <c r="L25" s="104">
        <f t="shared" si="7"/>
        <v>18</v>
      </c>
      <c r="M25" s="104">
        <f t="shared" si="7"/>
        <v>5</v>
      </c>
      <c r="N25" s="105">
        <f t="shared" si="4"/>
        <v>253</v>
      </c>
      <c r="O25" s="104">
        <f t="shared" si="7"/>
        <v>0</v>
      </c>
      <c r="P25" s="104">
        <f t="shared" si="7"/>
        <v>0</v>
      </c>
      <c r="Q25" s="105">
        <f t="shared" si="5"/>
        <v>253</v>
      </c>
      <c r="R25" s="105">
        <f t="shared" si="6"/>
        <v>38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840</v>
      </c>
      <c r="C27" s="472" t="s">
        <v>584</v>
      </c>
      <c r="D27" s="246">
        <f>SUM(D28:D31)</f>
        <v>23129</v>
      </c>
      <c r="E27" s="246">
        <f aca="true" t="shared" si="8" ref="E27:P27">SUM(E28:E31)</f>
        <v>10295</v>
      </c>
      <c r="F27" s="246">
        <f t="shared" si="8"/>
        <v>104</v>
      </c>
      <c r="G27" s="110">
        <f t="shared" si="2"/>
        <v>33320</v>
      </c>
      <c r="H27" s="109">
        <f t="shared" si="8"/>
        <v>0</v>
      </c>
      <c r="I27" s="109">
        <f t="shared" si="8"/>
        <v>0</v>
      </c>
      <c r="J27" s="110">
        <f t="shared" si="3"/>
        <v>33320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33320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20706</v>
      </c>
      <c r="E28" s="243"/>
      <c r="F28" s="243">
        <v>15</v>
      </c>
      <c r="G28" s="113">
        <f t="shared" si="2"/>
        <v>20691</v>
      </c>
      <c r="H28" s="103"/>
      <c r="I28" s="103"/>
      <c r="J28" s="113">
        <f t="shared" si="3"/>
        <v>20691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20691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>
        <v>182</v>
      </c>
      <c r="E29" s="243">
        <v>516</v>
      </c>
      <c r="F29" s="243"/>
      <c r="G29" s="113">
        <f t="shared" si="2"/>
        <v>698</v>
      </c>
      <c r="H29" s="111"/>
      <c r="I29" s="111"/>
      <c r="J29" s="113">
        <f t="shared" si="3"/>
        <v>698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698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>
        <v>2241</v>
      </c>
      <c r="E30" s="243">
        <v>9779</v>
      </c>
      <c r="F30" s="243">
        <v>89</v>
      </c>
      <c r="G30" s="113">
        <f t="shared" si="2"/>
        <v>11931</v>
      </c>
      <c r="H30" s="111"/>
      <c r="I30" s="111"/>
      <c r="J30" s="113">
        <f t="shared" si="3"/>
        <v>11931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11931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841</v>
      </c>
      <c r="C38" s="461" t="s">
        <v>600</v>
      </c>
      <c r="D38" s="248">
        <f>D27+D32+D37</f>
        <v>23129</v>
      </c>
      <c r="E38" s="248">
        <f aca="true" t="shared" si="12" ref="E38:P38">E27+E32+E37</f>
        <v>10295</v>
      </c>
      <c r="F38" s="248">
        <f t="shared" si="12"/>
        <v>104</v>
      </c>
      <c r="G38" s="113">
        <f t="shared" si="2"/>
        <v>33320</v>
      </c>
      <c r="H38" s="114">
        <f t="shared" si="12"/>
        <v>0</v>
      </c>
      <c r="I38" s="114">
        <f t="shared" si="12"/>
        <v>0</v>
      </c>
      <c r="J38" s="113">
        <f t="shared" si="3"/>
        <v>33320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33320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155702</v>
      </c>
      <c r="E40" s="547">
        <f>E17+E18+E19+E25+E38+E39</f>
        <v>42189</v>
      </c>
      <c r="F40" s="547">
        <f aca="true" t="shared" si="13" ref="F40:R40">F17+F18+F19+F25+F38+F39</f>
        <v>33093</v>
      </c>
      <c r="G40" s="547">
        <f t="shared" si="13"/>
        <v>164798</v>
      </c>
      <c r="H40" s="547">
        <f t="shared" si="13"/>
        <v>0</v>
      </c>
      <c r="I40" s="547">
        <f t="shared" si="13"/>
        <v>0</v>
      </c>
      <c r="J40" s="547">
        <f t="shared" si="13"/>
        <v>164798</v>
      </c>
      <c r="K40" s="547">
        <f t="shared" si="13"/>
        <v>19148</v>
      </c>
      <c r="L40" s="547">
        <f t="shared" si="13"/>
        <v>5856</v>
      </c>
      <c r="M40" s="547">
        <f t="shared" si="13"/>
        <v>1700</v>
      </c>
      <c r="N40" s="547">
        <f t="shared" si="13"/>
        <v>23304</v>
      </c>
      <c r="O40" s="547">
        <f t="shared" si="13"/>
        <v>0</v>
      </c>
      <c r="P40" s="547">
        <f t="shared" si="13"/>
        <v>0</v>
      </c>
      <c r="Q40" s="547">
        <f t="shared" si="13"/>
        <v>23304</v>
      </c>
      <c r="R40" s="547">
        <f t="shared" si="13"/>
        <v>141494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860</v>
      </c>
      <c r="C44" s="445"/>
      <c r="D44" s="446"/>
      <c r="E44" s="446"/>
      <c r="F44" s="446"/>
      <c r="G44" s="436"/>
      <c r="H44" s="447" t="s">
        <v>854</v>
      </c>
      <c r="I44" s="447"/>
      <c r="J44" s="447"/>
      <c r="K44" s="618" t="s">
        <v>851</v>
      </c>
      <c r="L44" s="618"/>
      <c r="M44" s="618"/>
      <c r="N44" s="618"/>
      <c r="O44" s="619" t="s">
        <v>849</v>
      </c>
      <c r="P44" s="620"/>
      <c r="Q44" s="620"/>
      <c r="R44" s="62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96" sqref="D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607</v>
      </c>
      <c r="B1" s="633"/>
      <c r="C1" s="633"/>
      <c r="D1" s="633"/>
      <c r="E1" s="63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СИЕНИТ ХОЛДИНГ АД</v>
      </c>
      <c r="B3" s="634"/>
      <c r="C3" s="353" t="s">
        <v>2</v>
      </c>
      <c r="E3" s="353">
        <f>'справка №1-БАЛАНС'!H3</f>
        <v>115802861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период:"&amp;"           "&amp;'справка №1-БАЛАНС'!E5</f>
        <v>Отчетен период:           31 Декември 2010 г.</v>
      </c>
      <c r="B4" s="635"/>
      <c r="C4" s="354" t="s">
        <v>4</v>
      </c>
      <c r="D4" s="354"/>
      <c r="E4" s="353">
        <f>'справка №1-БАЛАНС'!H4</f>
        <v>1511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43498</v>
      </c>
      <c r="D11" s="165">
        <f>SUM(D12:D14)</f>
        <v>0</v>
      </c>
      <c r="E11" s="166">
        <f>SUM(E12:E14)</f>
        <v>43498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41451</v>
      </c>
      <c r="D12" s="153"/>
      <c r="E12" s="166">
        <f aca="true" t="shared" si="0" ref="E12:E42">C12-D12</f>
        <v>41451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>
        <v>1467</v>
      </c>
      <c r="D13" s="153"/>
      <c r="E13" s="166">
        <f t="shared" si="0"/>
        <v>1467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>
        <v>580</v>
      </c>
      <c r="D14" s="153"/>
      <c r="E14" s="166">
        <f t="shared" si="0"/>
        <v>580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>
        <v>529</v>
      </c>
      <c r="D15" s="153"/>
      <c r="E15" s="166">
        <f t="shared" si="0"/>
        <v>529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44027</v>
      </c>
      <c r="D19" s="149">
        <f>D11+D15+D16</f>
        <v>0</v>
      </c>
      <c r="E19" s="164">
        <f>E11+E15+E16</f>
        <v>44027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215</v>
      </c>
      <c r="D21" s="153"/>
      <c r="E21" s="166">
        <f t="shared" si="0"/>
        <v>215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12863</v>
      </c>
      <c r="D24" s="165">
        <f>SUM(D25:D27)</f>
        <v>12863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7926</v>
      </c>
      <c r="D25" s="153">
        <v>7926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4374</v>
      </c>
      <c r="D26" s="153">
        <v>4374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563</v>
      </c>
      <c r="D27" s="153">
        <v>563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23079</v>
      </c>
      <c r="D28" s="153">
        <v>23079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5042</v>
      </c>
      <c r="D29" s="153">
        <v>5042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3239</v>
      </c>
      <c r="D30" s="153">
        <v>3239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44223</v>
      </c>
      <c r="D43" s="149">
        <f>D24+D28+D29+D31+D30+D32+D33+D38</f>
        <v>44223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88465</v>
      </c>
      <c r="D44" s="148">
        <f>D43+D21+D19+D9</f>
        <v>44223</v>
      </c>
      <c r="E44" s="164">
        <f>E43+E21+E19+E9</f>
        <v>44242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12339</v>
      </c>
      <c r="D52" s="148">
        <f>SUM(D53:D55)</f>
        <v>0</v>
      </c>
      <c r="E52" s="165">
        <f>C52-D52</f>
        <v>12339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12339</v>
      </c>
      <c r="D53" s="153"/>
      <c r="E53" s="165">
        <f>C53-D53</f>
        <v>12339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38587</v>
      </c>
      <c r="D56" s="148">
        <f>D57+D59</f>
        <v>0</v>
      </c>
      <c r="E56" s="165">
        <f t="shared" si="1"/>
        <v>38587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24796</v>
      </c>
      <c r="D57" s="153"/>
      <c r="E57" s="165">
        <f t="shared" si="1"/>
        <v>24796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>
        <v>13791</v>
      </c>
      <c r="D59" s="153"/>
      <c r="E59" s="165">
        <f t="shared" si="1"/>
        <v>13791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>
        <v>5149</v>
      </c>
      <c r="D62" s="153"/>
      <c r="E62" s="165">
        <f t="shared" si="1"/>
        <v>5149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440</v>
      </c>
      <c r="D64" s="153"/>
      <c r="E64" s="165">
        <f t="shared" si="1"/>
        <v>440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56515</v>
      </c>
      <c r="D66" s="148">
        <f>D52+D56+D61+D62+D63+D64</f>
        <v>0</v>
      </c>
      <c r="E66" s="165">
        <f t="shared" si="1"/>
        <v>56515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1153</v>
      </c>
      <c r="D68" s="153"/>
      <c r="E68" s="165">
        <f t="shared" si="1"/>
        <v>1153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15186</v>
      </c>
      <c r="D71" s="150">
        <f>SUM(D72:D74)</f>
        <v>15186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7485</v>
      </c>
      <c r="D72" s="153">
        <v>7485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7701</v>
      </c>
      <c r="D74" s="153">
        <v>7701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1956</v>
      </c>
      <c r="D75" s="148">
        <f>D76+D78</f>
        <v>1956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1956</v>
      </c>
      <c r="D76" s="153">
        <v>1956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17816</v>
      </c>
      <c r="D80" s="148">
        <f>SUM(D81:D84)</f>
        <v>17816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>
        <v>1930</v>
      </c>
      <c r="D82" s="153">
        <v>1930</v>
      </c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15886</v>
      </c>
      <c r="D83" s="153">
        <v>15886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65410</v>
      </c>
      <c r="D85" s="149">
        <f>SUM(D86:D90)+D94</f>
        <v>65410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1107</v>
      </c>
      <c r="D86" s="153">
        <v>1107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43898</v>
      </c>
      <c r="D87" s="153">
        <v>43898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9471</v>
      </c>
      <c r="D88" s="153">
        <v>9471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2715</v>
      </c>
      <c r="D89" s="153">
        <v>2715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7531</v>
      </c>
      <c r="D90" s="148">
        <f>SUM(D91:D93)</f>
        <v>7531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3268</v>
      </c>
      <c r="D91" s="153">
        <v>3268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3838</v>
      </c>
      <c r="D92" s="153">
        <v>3838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425</v>
      </c>
      <c r="D93" s="153">
        <v>425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688</v>
      </c>
      <c r="D94" s="153">
        <v>688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100368</v>
      </c>
      <c r="D96" s="149">
        <f>D85+D80+D75+D71+D95</f>
        <v>100368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158036</v>
      </c>
      <c r="D97" s="149">
        <f>D96+D68+D66</f>
        <v>100368</v>
      </c>
      <c r="E97" s="149">
        <f>E96+E68+E66</f>
        <v>57668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778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857</v>
      </c>
      <c r="B109" s="631"/>
      <c r="C109" s="631" t="s">
        <v>848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0" t="s">
        <v>849</v>
      </c>
      <c r="D111" s="630"/>
      <c r="E111" s="630"/>
      <c r="F111" s="630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7" t="str">
        <f>'справка №1-БАЛАНС'!E3</f>
        <v>СИЕНИТ ХОЛДИНГ АД</v>
      </c>
      <c r="D4" s="629"/>
      <c r="E4" s="629"/>
      <c r="F4" s="578"/>
      <c r="G4" s="580" t="s">
        <v>2</v>
      </c>
      <c r="H4" s="580"/>
      <c r="I4" s="589">
        <f>'справка №1-БАЛАНС'!H3</f>
        <v>115802861</v>
      </c>
    </row>
    <row r="5" spans="1:9" ht="15">
      <c r="A5" s="522" t="s">
        <v>5</v>
      </c>
      <c r="B5" s="579"/>
      <c r="C5" s="607" t="str">
        <f>'справка №1-БАЛАНС'!E5</f>
        <v>31 Декември 2010 г.</v>
      </c>
      <c r="D5" s="638"/>
      <c r="E5" s="638"/>
      <c r="F5" s="579"/>
      <c r="G5" s="354" t="s">
        <v>4</v>
      </c>
      <c r="H5" s="581"/>
      <c r="I5" s="588">
        <f>'справка №1-БАЛАНС'!H4</f>
        <v>1511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857</v>
      </c>
      <c r="B30" s="637"/>
      <c r="C30" s="637"/>
      <c r="D30" s="568" t="s">
        <v>817</v>
      </c>
      <c r="E30" s="636" t="s">
        <v>851</v>
      </c>
      <c r="F30" s="636"/>
      <c r="G30" s="636"/>
      <c r="H30" s="519" t="s">
        <v>779</v>
      </c>
      <c r="I30" s="636" t="s">
        <v>852</v>
      </c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41" sqref="A4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7" t="str">
        <f>'справка №1-БАЛАНС'!E3</f>
        <v>СИЕНИТ ХОЛДИНГ АД</v>
      </c>
      <c r="C5" s="628"/>
      <c r="D5" s="587"/>
      <c r="E5" s="353" t="s">
        <v>2</v>
      </c>
      <c r="F5" s="590">
        <f>'справка №1-БАЛАНС'!H3</f>
        <v>115802861</v>
      </c>
    </row>
    <row r="6" spans="1:13" ht="15" customHeight="1">
      <c r="A6" s="54" t="s">
        <v>820</v>
      </c>
      <c r="B6" s="607" t="str">
        <f>'справка №1-БАЛАНС'!E5</f>
        <v>31 Декември 2010 г.</v>
      </c>
      <c r="C6" s="638"/>
      <c r="D6" s="55"/>
      <c r="E6" s="354" t="s">
        <v>4</v>
      </c>
      <c r="F6" s="591">
        <f>'справка №1-БАЛАНС'!H4</f>
        <v>1511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0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855</v>
      </c>
      <c r="B12" s="67"/>
      <c r="C12" s="550">
        <v>5</v>
      </c>
      <c r="D12" s="641">
        <v>1</v>
      </c>
      <c r="E12" s="550"/>
      <c r="F12" s="552">
        <f>C12-E12</f>
        <v>5</v>
      </c>
    </row>
    <row r="13" spans="1:6" ht="25.5">
      <c r="A13" s="66" t="s">
        <v>861</v>
      </c>
      <c r="B13" s="67"/>
      <c r="C13" s="550">
        <v>4.5</v>
      </c>
      <c r="D13" s="641">
        <v>0.9</v>
      </c>
      <c r="E13" s="550"/>
      <c r="F13" s="552">
        <f aca="true" t="shared" si="0" ref="F13:F34">C13-E13</f>
        <v>4.5</v>
      </c>
    </row>
    <row r="14" spans="1:6" ht="12.75">
      <c r="A14" s="66" t="s">
        <v>862</v>
      </c>
      <c r="B14" s="67"/>
      <c r="C14" s="550">
        <v>3.3</v>
      </c>
      <c r="D14" s="641">
        <v>0.66</v>
      </c>
      <c r="E14" s="550"/>
      <c r="F14" s="552">
        <f t="shared" si="0"/>
        <v>3.3</v>
      </c>
    </row>
    <row r="15" spans="1:6" ht="12.75">
      <c r="A15" s="66" t="s">
        <v>863</v>
      </c>
      <c r="B15" s="67"/>
      <c r="C15" s="550">
        <v>208</v>
      </c>
      <c r="D15" s="641">
        <v>0.52</v>
      </c>
      <c r="E15" s="550"/>
      <c r="F15" s="552">
        <f t="shared" si="0"/>
        <v>208</v>
      </c>
    </row>
    <row r="16" spans="1:6" ht="12.75">
      <c r="A16" s="66" t="s">
        <v>864</v>
      </c>
      <c r="B16" s="67"/>
      <c r="C16" s="550">
        <v>2.6</v>
      </c>
      <c r="D16" s="641">
        <v>0.52</v>
      </c>
      <c r="E16" s="550"/>
      <c r="F16" s="552">
        <f t="shared" si="0"/>
        <v>2.6</v>
      </c>
    </row>
    <row r="17" spans="1:6" ht="12.75">
      <c r="A17" s="66" t="s">
        <v>865</v>
      </c>
      <c r="B17" s="67"/>
      <c r="C17" s="550">
        <v>45</v>
      </c>
      <c r="D17" s="641">
        <v>0.9</v>
      </c>
      <c r="E17" s="550"/>
      <c r="F17" s="552">
        <f t="shared" si="0"/>
        <v>45</v>
      </c>
    </row>
    <row r="18" spans="1:6" ht="12.75">
      <c r="A18" s="66" t="s">
        <v>866</v>
      </c>
      <c r="B18" s="67"/>
      <c r="C18" s="550">
        <v>1332</v>
      </c>
      <c r="D18" s="641">
        <v>1</v>
      </c>
      <c r="E18" s="550"/>
      <c r="F18" s="552">
        <f t="shared" si="0"/>
        <v>1332</v>
      </c>
    </row>
    <row r="19" spans="1:6" ht="12.75">
      <c r="A19" s="66" t="s">
        <v>867</v>
      </c>
      <c r="B19" s="67"/>
      <c r="C19" s="550">
        <v>5</v>
      </c>
      <c r="D19" s="641">
        <v>1</v>
      </c>
      <c r="E19" s="550"/>
      <c r="F19" s="552">
        <f t="shared" si="0"/>
        <v>5</v>
      </c>
    </row>
    <row r="20" spans="1:6" ht="12.75">
      <c r="A20" s="66" t="s">
        <v>868</v>
      </c>
      <c r="B20" s="67"/>
      <c r="C20" s="550">
        <v>4</v>
      </c>
      <c r="D20" s="641">
        <v>0.8</v>
      </c>
      <c r="E20" s="550"/>
      <c r="F20" s="552">
        <f t="shared" si="0"/>
        <v>4</v>
      </c>
    </row>
    <row r="21" spans="1:6" ht="12.75">
      <c r="A21" s="66" t="s">
        <v>869</v>
      </c>
      <c r="B21" s="67"/>
      <c r="C21" s="550">
        <v>3.4</v>
      </c>
      <c r="D21" s="641">
        <v>0.68</v>
      </c>
      <c r="E21" s="550"/>
      <c r="F21" s="552">
        <f t="shared" si="0"/>
        <v>3.4</v>
      </c>
    </row>
    <row r="22" spans="1:6" ht="12.75">
      <c r="A22" s="66" t="s">
        <v>870</v>
      </c>
      <c r="B22" s="67"/>
      <c r="C22" s="550">
        <v>45</v>
      </c>
      <c r="D22" s="641">
        <v>0.9</v>
      </c>
      <c r="E22" s="550"/>
      <c r="F22" s="552">
        <f t="shared" si="0"/>
        <v>45</v>
      </c>
    </row>
    <row r="23" spans="1:6" ht="12.75">
      <c r="A23" s="66" t="s">
        <v>871</v>
      </c>
      <c r="B23" s="67"/>
      <c r="C23" s="550">
        <v>4.61</v>
      </c>
      <c r="D23" s="641">
        <v>0.922</v>
      </c>
      <c r="E23" s="550"/>
      <c r="F23" s="552">
        <f t="shared" si="0"/>
        <v>4.61</v>
      </c>
    </row>
    <row r="24" spans="1:6" ht="12.75">
      <c r="A24" s="66" t="s">
        <v>872</v>
      </c>
      <c r="B24" s="67"/>
      <c r="C24" s="550">
        <v>5</v>
      </c>
      <c r="D24" s="641">
        <v>1</v>
      </c>
      <c r="E24" s="550"/>
      <c r="F24" s="552">
        <f t="shared" si="0"/>
        <v>5</v>
      </c>
    </row>
    <row r="25" spans="1:6" ht="12.75">
      <c r="A25" s="66" t="s">
        <v>873</v>
      </c>
      <c r="B25" s="67"/>
      <c r="C25" s="550">
        <v>5</v>
      </c>
      <c r="D25" s="641">
        <v>1</v>
      </c>
      <c r="E25" s="550"/>
      <c r="F25" s="552">
        <f t="shared" si="0"/>
        <v>5</v>
      </c>
    </row>
    <row r="26" spans="1:6" ht="12.75">
      <c r="A26" s="66" t="s">
        <v>874</v>
      </c>
      <c r="B26" s="67"/>
      <c r="C26" s="550">
        <v>5</v>
      </c>
      <c r="D26" s="641">
        <v>1</v>
      </c>
      <c r="E26" s="550"/>
      <c r="F26" s="552">
        <f t="shared" si="0"/>
        <v>5</v>
      </c>
    </row>
    <row r="27" spans="1:6" ht="12.75">
      <c r="A27" s="66" t="s">
        <v>875</v>
      </c>
      <c r="B27" s="67"/>
      <c r="C27" s="550">
        <v>5</v>
      </c>
      <c r="D27" s="641">
        <v>1</v>
      </c>
      <c r="E27" s="550"/>
      <c r="F27" s="552">
        <f t="shared" si="0"/>
        <v>5</v>
      </c>
    </row>
    <row r="28" spans="1:6" ht="12.75">
      <c r="A28" s="66" t="s">
        <v>876</v>
      </c>
      <c r="B28" s="67"/>
      <c r="C28" s="550">
        <v>5</v>
      </c>
      <c r="D28" s="641">
        <v>1</v>
      </c>
      <c r="E28" s="550"/>
      <c r="F28" s="552">
        <f t="shared" si="0"/>
        <v>5</v>
      </c>
    </row>
    <row r="29" spans="1:6" ht="12.75">
      <c r="A29" s="66" t="s">
        <v>877</v>
      </c>
      <c r="B29" s="67"/>
      <c r="C29" s="550">
        <v>1302.8</v>
      </c>
      <c r="D29" s="641">
        <v>1</v>
      </c>
      <c r="E29" s="550"/>
      <c r="F29" s="552">
        <f t="shared" si="0"/>
        <v>1302.8</v>
      </c>
    </row>
    <row r="30" spans="1:6" ht="12.75">
      <c r="A30" s="66" t="s">
        <v>878</v>
      </c>
      <c r="B30" s="67"/>
      <c r="C30" s="550">
        <v>17585.42192</v>
      </c>
      <c r="D30" s="641">
        <v>1</v>
      </c>
      <c r="E30" s="550"/>
      <c r="F30" s="552">
        <f t="shared" si="0"/>
        <v>17585.42192</v>
      </c>
    </row>
    <row r="31" spans="1:6" ht="12.75">
      <c r="A31" s="66" t="s">
        <v>879</v>
      </c>
      <c r="B31" s="67"/>
      <c r="C31" s="550">
        <v>45</v>
      </c>
      <c r="D31" s="641">
        <v>0.9</v>
      </c>
      <c r="E31" s="550"/>
      <c r="F31" s="552">
        <f t="shared" si="0"/>
        <v>45</v>
      </c>
    </row>
    <row r="32" spans="1:6" ht="12.75">
      <c r="A32" s="66" t="s">
        <v>880</v>
      </c>
      <c r="B32" s="67"/>
      <c r="C32" s="550">
        <v>45</v>
      </c>
      <c r="D32" s="641">
        <v>0.9</v>
      </c>
      <c r="E32" s="550"/>
      <c r="F32" s="552">
        <f t="shared" si="0"/>
        <v>45</v>
      </c>
    </row>
    <row r="33" spans="1:6" ht="12" customHeight="1">
      <c r="A33" s="66" t="s">
        <v>881</v>
      </c>
      <c r="B33" s="67"/>
      <c r="C33" s="550">
        <v>195.583</v>
      </c>
      <c r="D33" s="641">
        <v>1</v>
      </c>
      <c r="E33" s="550"/>
      <c r="F33" s="552">
        <f t="shared" si="0"/>
        <v>195.583</v>
      </c>
    </row>
    <row r="34" spans="1:6" ht="12.75">
      <c r="A34" s="66" t="s">
        <v>882</v>
      </c>
      <c r="B34" s="67"/>
      <c r="C34" s="550">
        <v>5</v>
      </c>
      <c r="D34" s="641">
        <v>0.65</v>
      </c>
      <c r="E34" s="550"/>
      <c r="F34" s="552">
        <f t="shared" si="0"/>
        <v>5</v>
      </c>
    </row>
    <row r="35" spans="1:6" ht="12.75">
      <c r="A35" s="66" t="s">
        <v>883</v>
      </c>
      <c r="B35" s="67"/>
      <c r="C35" s="550">
        <v>5</v>
      </c>
      <c r="D35" s="641">
        <v>1</v>
      </c>
      <c r="E35" s="550"/>
      <c r="F35" s="552"/>
    </row>
    <row r="36" spans="1:6" ht="12.75">
      <c r="A36" s="66" t="s">
        <v>884</v>
      </c>
      <c r="B36" s="67"/>
      <c r="C36" s="550">
        <v>3</v>
      </c>
      <c r="D36" s="641">
        <v>0.52</v>
      </c>
      <c r="E36" s="550"/>
      <c r="F36" s="552"/>
    </row>
    <row r="37" spans="1:16" ht="11.25" customHeight="1">
      <c r="A37" s="68" t="s">
        <v>563</v>
      </c>
      <c r="B37" s="69" t="s">
        <v>828</v>
      </c>
      <c r="C37" s="536">
        <f>SUM(C12:C36)</f>
        <v>20874.21492</v>
      </c>
      <c r="D37" s="536"/>
      <c r="E37" s="536">
        <f>SUM(E12:E34)</f>
        <v>0</v>
      </c>
      <c r="F37" s="551">
        <f>SUM(F12:F34)</f>
        <v>20866.21492</v>
      </c>
      <c r="G37" s="526"/>
      <c r="H37" s="526"/>
      <c r="I37" s="526"/>
      <c r="J37" s="526"/>
      <c r="K37" s="526"/>
      <c r="L37" s="526"/>
      <c r="M37" s="526"/>
      <c r="N37" s="526"/>
      <c r="O37" s="526"/>
      <c r="P37" s="526"/>
    </row>
    <row r="38" spans="1:6" ht="16.5" customHeight="1">
      <c r="A38" s="66" t="s">
        <v>829</v>
      </c>
      <c r="B38" s="70"/>
      <c r="C38" s="536"/>
      <c r="D38" s="536"/>
      <c r="E38" s="536"/>
      <c r="F38" s="551"/>
    </row>
    <row r="39" spans="1:6" ht="12.75">
      <c r="A39" s="66" t="s">
        <v>885</v>
      </c>
      <c r="B39" s="70"/>
      <c r="C39" s="550">
        <v>25</v>
      </c>
      <c r="D39" s="641">
        <v>0.5</v>
      </c>
      <c r="E39" s="550"/>
      <c r="F39" s="552">
        <f>C39-E39</f>
        <v>25</v>
      </c>
    </row>
    <row r="40" spans="1:6" ht="12.75">
      <c r="A40" s="66" t="s">
        <v>886</v>
      </c>
      <c r="B40" s="70"/>
      <c r="C40" s="550">
        <v>2.5</v>
      </c>
      <c r="D40" s="641">
        <v>0.5</v>
      </c>
      <c r="E40" s="550"/>
      <c r="F40" s="552">
        <f aca="true" t="shared" si="1" ref="F40:F47">C40-E40</f>
        <v>2.5</v>
      </c>
    </row>
    <row r="41" spans="1:6" ht="12.75">
      <c r="A41" s="66" t="s">
        <v>887</v>
      </c>
      <c r="B41" s="70"/>
      <c r="C41" s="550">
        <v>500</v>
      </c>
      <c r="D41" s="641">
        <v>0.5</v>
      </c>
      <c r="E41" s="550"/>
      <c r="F41" s="552">
        <f t="shared" si="1"/>
        <v>500</v>
      </c>
    </row>
    <row r="42" spans="1:6" ht="12.75">
      <c r="A42" s="66" t="s">
        <v>888</v>
      </c>
      <c r="B42" s="67"/>
      <c r="C42" s="550">
        <v>2.5</v>
      </c>
      <c r="D42" s="641">
        <v>0.5</v>
      </c>
      <c r="E42" s="550"/>
      <c r="F42" s="552">
        <f t="shared" si="1"/>
        <v>2.5</v>
      </c>
    </row>
    <row r="43" spans="1:6" ht="12.75">
      <c r="A43" s="66" t="s">
        <v>889</v>
      </c>
      <c r="B43" s="67"/>
      <c r="C43" s="550">
        <v>2.5</v>
      </c>
      <c r="D43" s="641">
        <v>0.5</v>
      </c>
      <c r="E43" s="550"/>
      <c r="F43" s="552">
        <f t="shared" si="1"/>
        <v>2.5</v>
      </c>
    </row>
    <row r="44" spans="1:6" ht="12.75">
      <c r="A44" s="66" t="s">
        <v>890</v>
      </c>
      <c r="B44" s="67"/>
      <c r="C44" s="550">
        <v>2.5</v>
      </c>
      <c r="D44" s="641">
        <v>0.5</v>
      </c>
      <c r="E44" s="550"/>
      <c r="F44" s="552">
        <f t="shared" si="1"/>
        <v>2.5</v>
      </c>
    </row>
    <row r="45" spans="1:6" ht="12.75">
      <c r="A45" s="66" t="s">
        <v>891</v>
      </c>
      <c r="B45" s="67"/>
      <c r="C45" s="550">
        <v>2.5</v>
      </c>
      <c r="D45" s="641">
        <v>0.5</v>
      </c>
      <c r="E45" s="550"/>
      <c r="F45" s="552">
        <f t="shared" si="1"/>
        <v>2.5</v>
      </c>
    </row>
    <row r="46" spans="1:6" ht="12.75">
      <c r="A46" s="66" t="s">
        <v>892</v>
      </c>
      <c r="B46" s="67"/>
      <c r="C46" s="550">
        <v>2.5</v>
      </c>
      <c r="D46" s="641">
        <v>0.5</v>
      </c>
      <c r="E46" s="550"/>
      <c r="F46" s="552">
        <f t="shared" si="1"/>
        <v>2.5</v>
      </c>
    </row>
    <row r="47" spans="1:6" ht="12.75">
      <c r="A47" s="66" t="s">
        <v>893</v>
      </c>
      <c r="B47" s="67"/>
      <c r="C47" s="550">
        <v>2.5</v>
      </c>
      <c r="D47" s="641">
        <v>0.5</v>
      </c>
      <c r="E47" s="550"/>
      <c r="F47" s="552">
        <f t="shared" si="1"/>
        <v>2.5</v>
      </c>
    </row>
    <row r="48" spans="1:6" ht="12.75">
      <c r="A48" s="66" t="s">
        <v>894</v>
      </c>
      <c r="B48" s="67"/>
      <c r="C48" s="550">
        <v>25</v>
      </c>
      <c r="D48" s="641">
        <v>0.5</v>
      </c>
      <c r="E48" s="550"/>
      <c r="F48" s="552"/>
    </row>
    <row r="49" spans="1:6" ht="12.75">
      <c r="A49" s="66" t="s">
        <v>895</v>
      </c>
      <c r="B49" s="67"/>
      <c r="C49" s="550">
        <v>3</v>
      </c>
      <c r="D49" s="641">
        <v>0.5</v>
      </c>
      <c r="E49" s="550"/>
      <c r="F49" s="552"/>
    </row>
    <row r="50" spans="1:16" ht="15" customHeight="1">
      <c r="A50" s="68" t="s">
        <v>580</v>
      </c>
      <c r="B50" s="69" t="s">
        <v>830</v>
      </c>
      <c r="C50" s="536">
        <f>SUM(C39:C49)</f>
        <v>570.5</v>
      </c>
      <c r="D50" s="536"/>
      <c r="E50" s="536">
        <f>SUM(E39:E47)</f>
        <v>0</v>
      </c>
      <c r="F50" s="551">
        <f>SUM(F39:F47)</f>
        <v>542.5</v>
      </c>
      <c r="G50" s="526"/>
      <c r="H50" s="526"/>
      <c r="I50" s="526"/>
      <c r="J50" s="526"/>
      <c r="K50" s="526"/>
      <c r="L50" s="526"/>
      <c r="M50" s="526"/>
      <c r="N50" s="526"/>
      <c r="O50" s="526"/>
      <c r="P50" s="526"/>
    </row>
    <row r="51" spans="1:6" ht="12.75" customHeight="1">
      <c r="A51" s="66" t="s">
        <v>831</v>
      </c>
      <c r="B51" s="70"/>
      <c r="C51" s="536"/>
      <c r="D51" s="536"/>
      <c r="E51" s="536"/>
      <c r="F51" s="551"/>
    </row>
    <row r="52" spans="1:6" ht="12.75">
      <c r="A52" s="66" t="s">
        <v>896</v>
      </c>
      <c r="B52" s="70"/>
      <c r="C52" s="550">
        <v>78.232</v>
      </c>
      <c r="D52" s="641">
        <v>0.4</v>
      </c>
      <c r="E52" s="550"/>
      <c r="F52" s="552">
        <f aca="true" t="shared" si="2" ref="F52:F57">C52-E52</f>
        <v>78.232</v>
      </c>
    </row>
    <row r="53" spans="1:6" ht="12.75">
      <c r="A53" s="66" t="s">
        <v>897</v>
      </c>
      <c r="B53" s="70"/>
      <c r="C53" s="550">
        <v>1.65</v>
      </c>
      <c r="D53" s="641">
        <v>0.33</v>
      </c>
      <c r="E53" s="550"/>
      <c r="F53" s="552">
        <f t="shared" si="2"/>
        <v>1.65</v>
      </c>
    </row>
    <row r="54" spans="1:6" ht="12.75">
      <c r="A54" s="66" t="s">
        <v>898</v>
      </c>
      <c r="B54" s="70"/>
      <c r="C54" s="550">
        <v>3020</v>
      </c>
      <c r="D54" s="641">
        <v>0.35</v>
      </c>
      <c r="E54" s="550"/>
      <c r="F54" s="552">
        <f t="shared" si="2"/>
        <v>3020</v>
      </c>
    </row>
    <row r="55" spans="1:6" ht="12.75">
      <c r="A55" s="66" t="s">
        <v>899</v>
      </c>
      <c r="B55" s="70"/>
      <c r="C55" s="550">
        <v>9791.6</v>
      </c>
      <c r="D55" s="641">
        <v>0.25</v>
      </c>
      <c r="E55" s="550"/>
      <c r="F55" s="552">
        <f t="shared" si="2"/>
        <v>9791.6</v>
      </c>
    </row>
    <row r="56" spans="1:6" ht="12.75">
      <c r="A56" s="66" t="s">
        <v>900</v>
      </c>
      <c r="B56" s="67"/>
      <c r="C56" s="550">
        <v>15</v>
      </c>
      <c r="D56" s="641">
        <v>0.3</v>
      </c>
      <c r="E56" s="550"/>
      <c r="F56" s="552">
        <f t="shared" si="2"/>
        <v>15</v>
      </c>
    </row>
    <row r="57" spans="1:6" ht="12.75">
      <c r="A57" s="66" t="s">
        <v>901</v>
      </c>
      <c r="B57" s="67"/>
      <c r="C57" s="550">
        <v>2</v>
      </c>
      <c r="D57" s="641">
        <v>0.34</v>
      </c>
      <c r="E57" s="550"/>
      <c r="F57" s="552">
        <f t="shared" si="2"/>
        <v>2</v>
      </c>
    </row>
    <row r="58" spans="1:6" ht="12.75">
      <c r="A58" s="66" t="s">
        <v>902</v>
      </c>
      <c r="B58" s="67"/>
      <c r="C58" s="550">
        <v>2</v>
      </c>
      <c r="D58" s="641">
        <v>0.34</v>
      </c>
      <c r="E58" s="550"/>
      <c r="F58" s="552"/>
    </row>
    <row r="59" spans="1:6" ht="12.75">
      <c r="A59" s="66" t="s">
        <v>903</v>
      </c>
      <c r="B59" s="67"/>
      <c r="C59" s="550">
        <v>2</v>
      </c>
      <c r="D59" s="641">
        <v>0.36</v>
      </c>
      <c r="E59" s="550"/>
      <c r="F59" s="552"/>
    </row>
    <row r="60" spans="1:6" ht="12.75">
      <c r="A60" s="66" t="s">
        <v>904</v>
      </c>
      <c r="B60" s="67"/>
      <c r="C60" s="550">
        <v>0.75</v>
      </c>
      <c r="D60" s="641">
        <v>0.15</v>
      </c>
      <c r="E60" s="550"/>
      <c r="F60" s="552"/>
    </row>
    <row r="61" spans="1:16" ht="12" customHeight="1">
      <c r="A61" s="68" t="s">
        <v>599</v>
      </c>
      <c r="B61" s="69" t="s">
        <v>832</v>
      </c>
      <c r="C61" s="536">
        <f>SUM(C52:C60)</f>
        <v>12913.232</v>
      </c>
      <c r="D61" s="536"/>
      <c r="E61" s="536">
        <f>SUM(E52:E57)</f>
        <v>0</v>
      </c>
      <c r="F61" s="551">
        <f>SUM(F52:F57)</f>
        <v>12908.482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905</v>
      </c>
      <c r="B63" s="70"/>
      <c r="C63" s="550">
        <v>0</v>
      </c>
      <c r="D63" s="641">
        <v>0</v>
      </c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C78+C61+C50+C37</f>
        <v>34357.94692</v>
      </c>
      <c r="D79" s="536"/>
      <c r="E79" s="536">
        <f>E78+E61+E50+E37</f>
        <v>0</v>
      </c>
      <c r="F79" s="551">
        <f>F78+F61+F50+F37</f>
        <v>34317.19692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9.5" customHeight="1">
      <c r="A80" s="72"/>
      <c r="B80" s="73"/>
      <c r="C80" s="74"/>
      <c r="D80" s="74"/>
      <c r="E80" s="74"/>
      <c r="F80" s="74"/>
    </row>
    <row r="81" spans="1:6" ht="12.75">
      <c r="A81" s="560" t="s">
        <v>857</v>
      </c>
      <c r="B81" s="561"/>
      <c r="C81" s="639" t="s">
        <v>848</v>
      </c>
      <c r="D81" s="639"/>
      <c r="E81" s="639"/>
      <c r="F81" s="639"/>
    </row>
    <row r="82" spans="1:6" ht="12.75">
      <c r="A82" s="75"/>
      <c r="B82" s="76"/>
      <c r="C82" s="75"/>
      <c r="D82" s="75"/>
      <c r="E82" s="75"/>
      <c r="F82" s="75"/>
    </row>
    <row r="83" spans="1:6" ht="12.75">
      <c r="A83" s="75"/>
      <c r="B83" s="76"/>
      <c r="C83" s="639" t="s">
        <v>849</v>
      </c>
      <c r="D83" s="639"/>
      <c r="E83" s="639"/>
      <c r="F83" s="639"/>
    </row>
    <row r="84" spans="3:5" ht="12.75">
      <c r="C84" s="75"/>
      <c r="E84" s="75"/>
    </row>
  </sheetData>
  <sheetProtection/>
  <mergeCells count="5">
    <mergeCell ref="C83:F83"/>
    <mergeCell ref="C81:F8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2:F60 C39:F49 C12:F36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2011-03-29T08:47:20Z</cp:lastPrinted>
  <dcterms:created xsi:type="dcterms:W3CDTF">2000-06-29T12:02:40Z</dcterms:created>
  <dcterms:modified xsi:type="dcterms:W3CDTF">2011-05-04T13:17:23Z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